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525" windowWidth="14805" windowHeight="7590"/>
  </bookViews>
  <sheets>
    <sheet name="Прил 1" sheetId="4" r:id="rId1"/>
    <sheet name="Прил 2" sheetId="5" r:id="rId2"/>
    <sheet name="Прил 3" sheetId="1" r:id="rId3"/>
    <sheet name="Прил 4" sheetId="1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Print_Titles" localSheetId="0">'Прил 1'!$8:$11</definedName>
    <definedName name="_xlnm.Print_Titles" localSheetId="1">'Прил 2'!$5:$9</definedName>
    <definedName name="_xlnm.Print_Titles" localSheetId="2">'Прил 3'!$9:$12</definedName>
  </definedNames>
  <calcPr calcId="144525"/>
</workbook>
</file>

<file path=xl/calcChain.xml><?xml version="1.0" encoding="utf-8"?>
<calcChain xmlns="http://schemas.openxmlformats.org/spreadsheetml/2006/main">
  <c r="S13" i="15" l="1"/>
  <c r="S19" i="15" s="1"/>
  <c r="S20" i="15" s="1"/>
  <c r="N15" i="15"/>
  <c r="S16" i="15"/>
  <c r="O16" i="15"/>
  <c r="J16" i="15"/>
  <c r="J13" i="15" s="1"/>
  <c r="J19" i="15" s="1"/>
  <c r="J20" i="15" s="1"/>
  <c r="N17" i="15"/>
  <c r="N18" i="15"/>
  <c r="N16" i="15" s="1"/>
  <c r="I17" i="15"/>
  <c r="I18" i="15"/>
  <c r="I15" i="15"/>
  <c r="S14" i="15"/>
  <c r="R14" i="15"/>
  <c r="R13" i="15" s="1"/>
  <c r="Q14" i="15"/>
  <c r="Q13" i="15" s="1"/>
  <c r="P14" i="15"/>
  <c r="P13" i="15" s="1"/>
  <c r="O14" i="15"/>
  <c r="O13" i="15" s="1"/>
  <c r="O19" i="15" s="1"/>
  <c r="O20" i="15" s="1"/>
  <c r="N14" i="15"/>
  <c r="N13" i="15" s="1"/>
  <c r="N19" i="15" s="1"/>
  <c r="N20" i="15" s="1"/>
  <c r="J14" i="15"/>
  <c r="I14" i="15"/>
  <c r="I16" i="15" l="1"/>
  <c r="I13" i="15" s="1"/>
  <c r="I19" i="15" s="1"/>
  <c r="I20" i="15" s="1"/>
  <c r="S16" i="1"/>
  <c r="S18" i="1"/>
  <c r="S20" i="1"/>
  <c r="S22" i="1"/>
  <c r="S23" i="1"/>
  <c r="S25" i="1"/>
  <c r="S27" i="1"/>
  <c r="S32" i="1"/>
  <c r="S34" i="1"/>
  <c r="S37" i="1"/>
  <c r="S41" i="1"/>
  <c r="S46" i="1"/>
  <c r="S48" i="1"/>
  <c r="S53" i="1"/>
  <c r="S55" i="1"/>
  <c r="S58" i="1"/>
  <c r="S62" i="1"/>
  <c r="S67" i="1"/>
  <c r="S69" i="1"/>
  <c r="S70" i="1"/>
  <c r="S71" i="1"/>
  <c r="S72" i="1"/>
  <c r="S73" i="1"/>
  <c r="S74" i="1"/>
  <c r="S75" i="1"/>
  <c r="S76" i="1"/>
  <c r="S81" i="1"/>
  <c r="S83" i="1"/>
  <c r="S88" i="1"/>
  <c r="S90" i="1"/>
  <c r="S93" i="1"/>
  <c r="S95" i="1"/>
  <c r="S97" i="1"/>
  <c r="S102" i="1"/>
  <c r="S104" i="1"/>
  <c r="S109" i="1"/>
  <c r="S111" i="1"/>
  <c r="S116" i="1"/>
  <c r="S118" i="1"/>
  <c r="S123" i="1"/>
  <c r="S125" i="1"/>
  <c r="S130" i="1"/>
  <c r="S132" i="1"/>
  <c r="S137" i="1"/>
  <c r="S139" i="1"/>
  <c r="S144" i="1"/>
  <c r="S146" i="1"/>
  <c r="S149" i="1"/>
  <c r="S153" i="1"/>
  <c r="S158" i="1"/>
  <c r="S160" i="1"/>
  <c r="S165" i="1"/>
  <c r="S167" i="1"/>
  <c r="S172" i="1"/>
  <c r="S174" i="1"/>
  <c r="S179" i="1"/>
  <c r="S181" i="1"/>
  <c r="S186" i="1"/>
  <c r="S188" i="1"/>
  <c r="S191" i="1"/>
  <c r="S195" i="1"/>
  <c r="S196" i="1"/>
  <c r="S197" i="1"/>
  <c r="S198" i="1"/>
  <c r="S199" i="1"/>
  <c r="S200" i="1"/>
  <c r="S201" i="1"/>
  <c r="S202" i="1"/>
  <c r="S207" i="1"/>
  <c r="S209" i="1"/>
  <c r="S214" i="1"/>
  <c r="S216" i="1"/>
  <c r="S217" i="1"/>
  <c r="S218" i="1"/>
  <c r="S219" i="1"/>
  <c r="S220" i="1"/>
  <c r="S221" i="1"/>
  <c r="S222" i="1"/>
  <c r="S223" i="1"/>
  <c r="S228" i="1"/>
  <c r="S230" i="1"/>
  <c r="S235" i="1"/>
  <c r="S237" i="1"/>
  <c r="S242" i="1"/>
  <c r="S244" i="1"/>
  <c r="S245" i="1"/>
  <c r="S246" i="1"/>
  <c r="S247" i="1"/>
  <c r="S248" i="1"/>
  <c r="S249" i="1"/>
  <c r="S250" i="1"/>
  <c r="S251" i="1"/>
  <c r="S256" i="1"/>
  <c r="S258" i="1"/>
  <c r="S259" i="1"/>
  <c r="S260" i="1"/>
  <c r="S261" i="1"/>
  <c r="S262" i="1"/>
  <c r="S263" i="1"/>
  <c r="S264" i="1"/>
  <c r="S265" i="1"/>
  <c r="S270" i="1"/>
  <c r="S272" i="1"/>
  <c r="S277" i="1"/>
  <c r="S279" i="1"/>
  <c r="S284" i="1"/>
  <c r="S286" i="1"/>
  <c r="S291" i="1"/>
  <c r="S293" i="1"/>
  <c r="S298" i="1"/>
  <c r="S300" i="1"/>
  <c r="S305" i="1"/>
  <c r="S307" i="1"/>
  <c r="S310" i="1"/>
  <c r="S312" i="1"/>
  <c r="S314" i="1"/>
  <c r="S317" i="1"/>
  <c r="S319" i="1"/>
  <c r="S321" i="1"/>
  <c r="S326" i="1"/>
  <c r="S328" i="1"/>
  <c r="S331" i="1"/>
  <c r="S335" i="1"/>
  <c r="S338" i="1"/>
  <c r="S340" i="1"/>
  <c r="S342" i="1"/>
  <c r="S345" i="1"/>
  <c r="S349" i="1"/>
  <c r="S354" i="1"/>
  <c r="S356" i="1"/>
  <c r="S361" i="1"/>
  <c r="S13" i="1"/>
  <c r="T13" i="5" l="1"/>
  <c r="T17" i="5"/>
  <c r="T19" i="5"/>
  <c r="T23" i="5"/>
  <c r="T25" i="5"/>
  <c r="T29" i="5"/>
  <c r="T31" i="5"/>
  <c r="T32" i="5"/>
  <c r="T34" i="5"/>
  <c r="T35" i="5"/>
  <c r="T37" i="5"/>
  <c r="T38" i="5"/>
  <c r="T40" i="5"/>
  <c r="T41" i="5"/>
  <c r="T43" i="5"/>
  <c r="T44" i="5"/>
  <c r="T46" i="5"/>
  <c r="T47" i="5"/>
  <c r="T48" i="5"/>
  <c r="T50" i="5"/>
  <c r="T51" i="5"/>
  <c r="T53" i="5"/>
  <c r="T54" i="5"/>
  <c r="T56" i="5"/>
  <c r="T57" i="5"/>
  <c r="T58" i="5"/>
  <c r="T59" i="5"/>
  <c r="T60" i="5"/>
  <c r="T62" i="5"/>
  <c r="T63" i="5"/>
  <c r="T65" i="5"/>
  <c r="T66" i="5"/>
  <c r="T68" i="5"/>
  <c r="T69" i="5"/>
  <c r="T71" i="5"/>
  <c r="T72" i="5"/>
  <c r="T74" i="5"/>
  <c r="T75" i="5"/>
  <c r="T77" i="5"/>
  <c r="T78" i="5"/>
  <c r="T80" i="5"/>
  <c r="T81" i="5"/>
  <c r="T83" i="5"/>
  <c r="T84" i="5"/>
  <c r="T86" i="5"/>
  <c r="T87" i="5"/>
  <c r="T88" i="5"/>
  <c r="T89" i="5"/>
  <c r="T90" i="5"/>
  <c r="T92" i="5"/>
  <c r="T93" i="5"/>
  <c r="T95" i="5"/>
  <c r="T96" i="5"/>
  <c r="T97" i="5"/>
  <c r="T98" i="5"/>
  <c r="T99" i="5"/>
  <c r="T101" i="5"/>
  <c r="T102" i="5"/>
  <c r="T104" i="5"/>
  <c r="T105" i="5"/>
  <c r="T106" i="5"/>
  <c r="T107" i="5"/>
  <c r="T108" i="5"/>
  <c r="T110" i="5"/>
  <c r="T111" i="5"/>
  <c r="T113" i="5"/>
  <c r="T114" i="5"/>
  <c r="T116" i="5"/>
  <c r="T117" i="5"/>
  <c r="T118" i="5"/>
  <c r="T119" i="5"/>
  <c r="T120" i="5"/>
  <c r="T121" i="5"/>
  <c r="T123" i="5"/>
  <c r="T124" i="5"/>
  <c r="T125" i="5"/>
  <c r="T126" i="5"/>
  <c r="T127" i="5"/>
  <c r="T129" i="5"/>
  <c r="T130" i="5"/>
  <c r="T132" i="5"/>
  <c r="T133" i="5"/>
  <c r="T135" i="5"/>
  <c r="T136" i="5"/>
  <c r="T138" i="5"/>
  <c r="T139" i="5"/>
  <c r="T141" i="5"/>
  <c r="T142" i="5"/>
  <c r="T144" i="5"/>
  <c r="T145" i="5"/>
  <c r="T147" i="5"/>
  <c r="T148" i="5"/>
  <c r="T150" i="5"/>
  <c r="T151" i="5"/>
  <c r="T152" i="5"/>
  <c r="T153" i="5"/>
  <c r="T154" i="5"/>
  <c r="T156" i="5"/>
  <c r="T157" i="5"/>
  <c r="T159" i="5"/>
  <c r="T160" i="5"/>
  <c r="T162" i="5"/>
  <c r="T163" i="5"/>
  <c r="T165" i="5"/>
  <c r="T166" i="5"/>
  <c r="T168" i="5"/>
  <c r="T169" i="5"/>
  <c r="T171" i="5"/>
  <c r="Q24" i="4" l="1"/>
  <c r="Q25" i="4"/>
  <c r="Q27" i="4"/>
  <c r="Q30" i="4"/>
  <c r="Q33" i="4"/>
  <c r="U25" i="5" l="1"/>
  <c r="U22" i="5"/>
  <c r="R19" i="5"/>
  <c r="R31" i="5"/>
  <c r="R361" i="1" l="1"/>
  <c r="Q361" i="1"/>
  <c r="R298" i="1" l="1"/>
  <c r="Q298" i="1"/>
  <c r="R277" i="1"/>
  <c r="Q277" i="1"/>
  <c r="R270" i="1"/>
  <c r="Q270" i="1"/>
  <c r="R149" i="1"/>
  <c r="Q149" i="1"/>
  <c r="R116" i="1"/>
  <c r="Q116" i="1"/>
  <c r="O361" i="1" l="1"/>
  <c r="R291" i="1"/>
  <c r="P277" i="1"/>
  <c r="O277" i="1"/>
  <c r="N314" i="1" l="1"/>
  <c r="O314" i="1"/>
  <c r="P314" i="1"/>
  <c r="Q314" i="1"/>
  <c r="R314" i="1"/>
  <c r="M314" i="1"/>
  <c r="U113" i="5" l="1"/>
  <c r="V171" i="5"/>
  <c r="U171" i="5"/>
  <c r="S171" i="5"/>
  <c r="R171" i="5"/>
  <c r="Q171" i="5"/>
  <c r="P171" i="5"/>
  <c r="O171" i="5"/>
  <c r="N171" i="5"/>
  <c r="M171" i="5"/>
  <c r="K37" i="5"/>
  <c r="K25" i="5"/>
  <c r="L25" i="5"/>
  <c r="M25" i="5"/>
  <c r="N25" i="5"/>
  <c r="O25" i="5"/>
  <c r="P25" i="5"/>
  <c r="Q25" i="5"/>
  <c r="R25" i="5"/>
  <c r="S25" i="5"/>
  <c r="V25" i="5"/>
  <c r="S150" i="5" l="1"/>
  <c r="Q150" i="5"/>
  <c r="P150" i="5"/>
  <c r="L150" i="5"/>
  <c r="H314" i="1"/>
  <c r="I150" i="5" s="1"/>
  <c r="V159" i="5"/>
  <c r="S159" i="5"/>
  <c r="R159" i="5"/>
  <c r="Q159" i="5"/>
  <c r="P159" i="5"/>
  <c r="N159" i="5"/>
  <c r="M159" i="5"/>
  <c r="L159" i="5"/>
  <c r="K159" i="5"/>
  <c r="O165" i="5"/>
  <c r="P165" i="5"/>
  <c r="Q165" i="5"/>
  <c r="R165" i="5"/>
  <c r="S165" i="5"/>
  <c r="U165" i="5"/>
  <c r="V165" i="5"/>
  <c r="N165" i="5"/>
  <c r="M165" i="5"/>
  <c r="L165" i="5"/>
  <c r="K165" i="5"/>
  <c r="V168" i="5"/>
  <c r="U168" i="5"/>
  <c r="S168" i="5"/>
  <c r="R168" i="5"/>
  <c r="Q168" i="5"/>
  <c r="P168" i="5"/>
  <c r="N168" i="5"/>
  <c r="M168" i="5"/>
  <c r="L168" i="5"/>
  <c r="K168" i="5"/>
  <c r="J168" i="5"/>
  <c r="I168" i="5"/>
  <c r="O168" i="5"/>
  <c r="J171" i="5"/>
  <c r="L171" i="5"/>
  <c r="L169" i="5" s="1"/>
  <c r="M169" i="5"/>
  <c r="Q169" i="5"/>
  <c r="U169" i="5"/>
  <c r="I171" i="5"/>
  <c r="L314" i="1"/>
  <c r="O150" i="5"/>
  <c r="R169" i="5"/>
  <c r="O159" i="5"/>
  <c r="O156" i="5"/>
  <c r="L37" i="5"/>
  <c r="M37" i="5"/>
  <c r="N37" i="5"/>
  <c r="O37" i="5"/>
  <c r="P37" i="5"/>
  <c r="Q37" i="5"/>
  <c r="R37" i="5"/>
  <c r="S37" i="5"/>
  <c r="U37" i="5"/>
  <c r="V37" i="5"/>
  <c r="L40" i="5"/>
  <c r="M40" i="5"/>
  <c r="N40" i="5"/>
  <c r="O40" i="5"/>
  <c r="P40" i="5"/>
  <c r="Q40" i="5"/>
  <c r="R40" i="5"/>
  <c r="S40" i="5"/>
  <c r="U40" i="5"/>
  <c r="V40" i="5"/>
  <c r="O11" i="5"/>
  <c r="O15" i="5"/>
  <c r="O17" i="5"/>
  <c r="O18" i="5"/>
  <c r="O19" i="5"/>
  <c r="O20" i="5"/>
  <c r="O21" i="5"/>
  <c r="O22" i="5"/>
  <c r="O24" i="5"/>
  <c r="O27" i="5"/>
  <c r="O30" i="5"/>
  <c r="O32" i="5"/>
  <c r="O33" i="5"/>
  <c r="O34" i="5"/>
  <c r="O36" i="5"/>
  <c r="O39" i="5"/>
  <c r="O41" i="5"/>
  <c r="O42" i="5"/>
  <c r="O43" i="5"/>
  <c r="O45" i="5"/>
  <c r="O49" i="5"/>
  <c r="O52" i="5"/>
  <c r="O55" i="5"/>
  <c r="O57" i="5"/>
  <c r="O58" i="5"/>
  <c r="O59" i="5"/>
  <c r="O61" i="5"/>
  <c r="O64" i="5"/>
  <c r="O67" i="5"/>
  <c r="O70" i="5"/>
  <c r="O73" i="5"/>
  <c r="O76" i="5"/>
  <c r="O79" i="5"/>
  <c r="O82" i="5"/>
  <c r="O85" i="5"/>
  <c r="O87" i="5"/>
  <c r="O88" i="5"/>
  <c r="O89" i="5"/>
  <c r="O91" i="5"/>
  <c r="O94" i="5"/>
  <c r="O96" i="5"/>
  <c r="O97" i="5"/>
  <c r="O98" i="5"/>
  <c r="O100" i="5"/>
  <c r="O103" i="5"/>
  <c r="O105" i="5"/>
  <c r="O106" i="5"/>
  <c r="O107" i="5"/>
  <c r="O109" i="5"/>
  <c r="O112" i="5"/>
  <c r="O115" i="5"/>
  <c r="O118" i="5"/>
  <c r="O119" i="5"/>
  <c r="O120" i="5"/>
  <c r="O122" i="5"/>
  <c r="O124" i="5"/>
  <c r="O125" i="5"/>
  <c r="O126" i="5"/>
  <c r="O128" i="5"/>
  <c r="O131" i="5"/>
  <c r="O134" i="5"/>
  <c r="O137" i="5"/>
  <c r="O140" i="5"/>
  <c r="O143" i="5"/>
  <c r="O146" i="5"/>
  <c r="O149" i="5"/>
  <c r="O151" i="5"/>
  <c r="O152" i="5"/>
  <c r="O153" i="5"/>
  <c r="O155" i="5"/>
  <c r="O158" i="5"/>
  <c r="O161" i="5"/>
  <c r="O164" i="5"/>
  <c r="O167" i="5"/>
  <c r="O170" i="5"/>
  <c r="N169" i="5"/>
  <c r="P169" i="5"/>
  <c r="S169" i="5"/>
  <c r="V169" i="5"/>
  <c r="L312" i="1"/>
  <c r="M312" i="1"/>
  <c r="N312" i="1"/>
  <c r="O312" i="1"/>
  <c r="P312" i="1"/>
  <c r="Q312" i="1"/>
  <c r="R312" i="1"/>
  <c r="T312" i="1"/>
  <c r="U312" i="1"/>
  <c r="U356" i="1"/>
  <c r="T356" i="1"/>
  <c r="R356" i="1"/>
  <c r="Q356" i="1"/>
  <c r="P356" i="1"/>
  <c r="O356" i="1"/>
  <c r="N356" i="1"/>
  <c r="M356" i="1"/>
  <c r="L356" i="1"/>
  <c r="K356" i="1"/>
  <c r="I356" i="1"/>
  <c r="O169" i="5" l="1"/>
  <c r="J169" i="5"/>
  <c r="S29" i="4" l="1"/>
  <c r="R29" i="4"/>
  <c r="I314" i="1"/>
  <c r="J150" i="5" s="1"/>
  <c r="K319" i="1" l="1"/>
  <c r="K312" i="1" s="1"/>
  <c r="M21" i="1"/>
  <c r="O21" i="1" s="1"/>
  <c r="K21" i="1"/>
  <c r="M144" i="1"/>
  <c r="O144" i="1" s="1"/>
  <c r="M130" i="1"/>
  <c r="O130" i="1" s="1"/>
  <c r="M116" i="1"/>
  <c r="Q53" i="1"/>
  <c r="J117" i="5"/>
  <c r="J114" i="5" l="1"/>
  <c r="I114" i="5"/>
  <c r="S116" i="5"/>
  <c r="R116" i="5"/>
  <c r="Q116" i="5"/>
  <c r="P116" i="5"/>
  <c r="N116" i="5"/>
  <c r="M116" i="5"/>
  <c r="L116" i="5"/>
  <c r="K116" i="5"/>
  <c r="D116" i="5"/>
  <c r="U121" i="5"/>
  <c r="V121" i="5"/>
  <c r="O116" i="5" l="1"/>
  <c r="O22" i="4"/>
  <c r="L144" i="5"/>
  <c r="L142" i="5" s="1"/>
  <c r="M144" i="5"/>
  <c r="N144" i="5"/>
  <c r="N142" i="5" s="1"/>
  <c r="P144" i="5"/>
  <c r="Q144" i="5"/>
  <c r="Q142" i="5" s="1"/>
  <c r="R144" i="5"/>
  <c r="S144" i="5"/>
  <c r="K144" i="5"/>
  <c r="K142" i="5" s="1"/>
  <c r="L141" i="5"/>
  <c r="L139" i="5" s="1"/>
  <c r="M141" i="5"/>
  <c r="N141" i="5"/>
  <c r="N139" i="5" s="1"/>
  <c r="P141" i="5"/>
  <c r="P139" i="5" s="1"/>
  <c r="Q141" i="5"/>
  <c r="Q139" i="5" s="1"/>
  <c r="R141" i="5"/>
  <c r="S141" i="5"/>
  <c r="K141" i="5"/>
  <c r="K139" i="5" s="1"/>
  <c r="L138" i="5"/>
  <c r="L136" i="5" s="1"/>
  <c r="M138" i="5"/>
  <c r="N138" i="5"/>
  <c r="N136" i="5" s="1"/>
  <c r="P138" i="5"/>
  <c r="P136" i="5" s="1"/>
  <c r="Q138" i="5"/>
  <c r="Q136" i="5" s="1"/>
  <c r="R138" i="5"/>
  <c r="S138" i="5"/>
  <c r="K138" i="5"/>
  <c r="K136" i="5" s="1"/>
  <c r="L135" i="5"/>
  <c r="L133" i="5" s="1"/>
  <c r="M135" i="5"/>
  <c r="N135" i="5"/>
  <c r="N133" i="5" s="1"/>
  <c r="P135" i="5"/>
  <c r="P133" i="5" s="1"/>
  <c r="Q135" i="5"/>
  <c r="Q133" i="5" s="1"/>
  <c r="R135" i="5"/>
  <c r="S135" i="5"/>
  <c r="K135" i="5"/>
  <c r="K133" i="5" s="1"/>
  <c r="L132" i="5"/>
  <c r="M132" i="5"/>
  <c r="N132" i="5"/>
  <c r="P132" i="5"/>
  <c r="Q132" i="5"/>
  <c r="R132" i="5"/>
  <c r="S132" i="5"/>
  <c r="K132" i="5"/>
  <c r="L129" i="5"/>
  <c r="M129" i="5"/>
  <c r="N129" i="5"/>
  <c r="P129" i="5"/>
  <c r="Q129" i="5"/>
  <c r="R129" i="5"/>
  <c r="S129" i="5"/>
  <c r="K129" i="5"/>
  <c r="L123" i="5"/>
  <c r="L121" i="5" s="1"/>
  <c r="M123" i="5"/>
  <c r="N123" i="5"/>
  <c r="N121" i="5" s="1"/>
  <c r="P123" i="5"/>
  <c r="P121" i="5" s="1"/>
  <c r="Q123" i="5"/>
  <c r="Q121" i="5" s="1"/>
  <c r="R123" i="5"/>
  <c r="R121" i="5" s="1"/>
  <c r="S123" i="5"/>
  <c r="S121" i="5" s="1"/>
  <c r="K123" i="5"/>
  <c r="K121" i="5" s="1"/>
  <c r="L117" i="5"/>
  <c r="M117" i="5"/>
  <c r="N117" i="5"/>
  <c r="P117" i="5"/>
  <c r="Q117" i="5"/>
  <c r="R117" i="5"/>
  <c r="S117" i="5"/>
  <c r="K117" i="5"/>
  <c r="L113" i="5"/>
  <c r="M113" i="5"/>
  <c r="N113" i="5"/>
  <c r="N47" i="5" s="1"/>
  <c r="P113" i="5"/>
  <c r="P47" i="5" s="1"/>
  <c r="Q113" i="5"/>
  <c r="Q47" i="5" s="1"/>
  <c r="R113" i="5"/>
  <c r="R47" i="5" s="1"/>
  <c r="S113" i="5"/>
  <c r="S47" i="5" s="1"/>
  <c r="K113" i="5"/>
  <c r="L110" i="5"/>
  <c r="M110" i="5"/>
  <c r="N110" i="5"/>
  <c r="P110" i="5"/>
  <c r="Q110" i="5"/>
  <c r="R110" i="5"/>
  <c r="S110" i="5"/>
  <c r="K110" i="5"/>
  <c r="L104" i="5"/>
  <c r="M104" i="5"/>
  <c r="N104" i="5"/>
  <c r="P104" i="5"/>
  <c r="Q104" i="5"/>
  <c r="R104" i="5"/>
  <c r="S104" i="5"/>
  <c r="K104" i="5"/>
  <c r="L101" i="5"/>
  <c r="M101" i="5"/>
  <c r="N101" i="5"/>
  <c r="P101" i="5"/>
  <c r="Q101" i="5"/>
  <c r="R101" i="5"/>
  <c r="S101" i="5"/>
  <c r="K101" i="5"/>
  <c r="L95" i="5"/>
  <c r="M95" i="5"/>
  <c r="N95" i="5"/>
  <c r="P95" i="5"/>
  <c r="Q95" i="5"/>
  <c r="R95" i="5"/>
  <c r="S95" i="5"/>
  <c r="K95" i="5"/>
  <c r="L92" i="5"/>
  <c r="M92" i="5"/>
  <c r="N92" i="5"/>
  <c r="P92" i="5"/>
  <c r="Q92" i="5"/>
  <c r="R92" i="5"/>
  <c r="S92" i="5"/>
  <c r="K92" i="5"/>
  <c r="L86" i="5"/>
  <c r="M86" i="5"/>
  <c r="N86" i="5"/>
  <c r="P86" i="5"/>
  <c r="Q86" i="5"/>
  <c r="R86" i="5"/>
  <c r="S86" i="5"/>
  <c r="K86" i="5"/>
  <c r="L83" i="5"/>
  <c r="M83" i="5"/>
  <c r="N83" i="5"/>
  <c r="P83" i="5"/>
  <c r="Q83" i="5"/>
  <c r="R83" i="5"/>
  <c r="S83" i="5"/>
  <c r="K83" i="5"/>
  <c r="L80" i="5"/>
  <c r="M80" i="5"/>
  <c r="N80" i="5"/>
  <c r="P80" i="5"/>
  <c r="Q80" i="5"/>
  <c r="R80" i="5"/>
  <c r="S80" i="5"/>
  <c r="K80" i="5"/>
  <c r="L77" i="5"/>
  <c r="M77" i="5"/>
  <c r="N77" i="5"/>
  <c r="P77" i="5"/>
  <c r="Q77" i="5"/>
  <c r="R77" i="5"/>
  <c r="S77" i="5"/>
  <c r="K77" i="5"/>
  <c r="L74" i="5"/>
  <c r="M74" i="5"/>
  <c r="N74" i="5"/>
  <c r="P74" i="5"/>
  <c r="Q74" i="5"/>
  <c r="R74" i="5"/>
  <c r="S74" i="5"/>
  <c r="K74" i="5"/>
  <c r="L71" i="5"/>
  <c r="M71" i="5"/>
  <c r="N71" i="5"/>
  <c r="P71" i="5"/>
  <c r="Q71" i="5"/>
  <c r="R71" i="5"/>
  <c r="S71" i="5"/>
  <c r="K71" i="5"/>
  <c r="L68" i="5"/>
  <c r="M68" i="5"/>
  <c r="N68" i="5"/>
  <c r="P68" i="5"/>
  <c r="Q68" i="5"/>
  <c r="R68" i="5"/>
  <c r="S68" i="5"/>
  <c r="K68" i="5"/>
  <c r="L65" i="5"/>
  <c r="M65" i="5"/>
  <c r="N65" i="5"/>
  <c r="P65" i="5"/>
  <c r="Q65" i="5"/>
  <c r="R65" i="5"/>
  <c r="S65" i="5"/>
  <c r="K65" i="5"/>
  <c r="L62" i="5"/>
  <c r="M62" i="5"/>
  <c r="N62" i="5"/>
  <c r="P62" i="5"/>
  <c r="Q62" i="5"/>
  <c r="R62" i="5"/>
  <c r="S62" i="5"/>
  <c r="K62" i="5"/>
  <c r="L56" i="5"/>
  <c r="M56" i="5"/>
  <c r="N56" i="5"/>
  <c r="P56" i="5"/>
  <c r="Q56" i="5"/>
  <c r="R56" i="5"/>
  <c r="S56" i="5"/>
  <c r="K56" i="5"/>
  <c r="L53" i="5"/>
  <c r="M53" i="5"/>
  <c r="N53" i="5"/>
  <c r="P53" i="5"/>
  <c r="Q53" i="5"/>
  <c r="R53" i="5"/>
  <c r="S53" i="5"/>
  <c r="K53" i="5"/>
  <c r="L50" i="5"/>
  <c r="M50" i="5"/>
  <c r="N50" i="5"/>
  <c r="P50" i="5"/>
  <c r="Q50" i="5"/>
  <c r="R50" i="5"/>
  <c r="S50" i="5"/>
  <c r="K50" i="5"/>
  <c r="P19" i="5"/>
  <c r="O25" i="1"/>
  <c r="D47" i="5"/>
  <c r="J144" i="5"/>
  <c r="U144" i="5"/>
  <c r="V144" i="5"/>
  <c r="I144" i="5"/>
  <c r="J141" i="5"/>
  <c r="J139" i="5" s="1"/>
  <c r="U141" i="5"/>
  <c r="V141" i="5"/>
  <c r="I141" i="5"/>
  <c r="J138" i="5"/>
  <c r="J136" i="5" s="1"/>
  <c r="U138" i="5"/>
  <c r="V138" i="5"/>
  <c r="I138" i="5"/>
  <c r="J135" i="5"/>
  <c r="J133" i="5" s="1"/>
  <c r="U135" i="5"/>
  <c r="V135" i="5"/>
  <c r="I135" i="5"/>
  <c r="J142" i="5"/>
  <c r="P142" i="5"/>
  <c r="Q22" i="4" l="1"/>
  <c r="O50" i="5"/>
  <c r="O53" i="5"/>
  <c r="O62" i="5"/>
  <c r="O65" i="5"/>
  <c r="O68" i="5"/>
  <c r="O71" i="5"/>
  <c r="O74" i="5"/>
  <c r="O77" i="5"/>
  <c r="O80" i="5"/>
  <c r="O83" i="5"/>
  <c r="O86" i="5"/>
  <c r="O92" i="5"/>
  <c r="O95" i="5"/>
  <c r="O101" i="5"/>
  <c r="O104" i="5"/>
  <c r="O110" i="5"/>
  <c r="M47" i="5"/>
  <c r="O47" i="5" s="1"/>
  <c r="O113" i="5"/>
  <c r="O117" i="5"/>
  <c r="M121" i="5"/>
  <c r="O121" i="5" s="1"/>
  <c r="O123" i="5"/>
  <c r="O129" i="5"/>
  <c r="O132" i="5"/>
  <c r="M133" i="5"/>
  <c r="O133" i="5" s="1"/>
  <c r="O135" i="5"/>
  <c r="M136" i="5"/>
  <c r="O136" i="5" s="1"/>
  <c r="O138" i="5"/>
  <c r="M139" i="5"/>
  <c r="O139" i="5" s="1"/>
  <c r="O141" i="5"/>
  <c r="M142" i="5"/>
  <c r="O142" i="5" s="1"/>
  <c r="O144" i="5"/>
  <c r="O56" i="5"/>
  <c r="K34" i="1"/>
  <c r="L34" i="1"/>
  <c r="M34" i="1"/>
  <c r="N34" i="1"/>
  <c r="O34" i="1"/>
  <c r="P34" i="1"/>
  <c r="Q34" i="1"/>
  <c r="R34" i="1"/>
  <c r="K27" i="1"/>
  <c r="L27" i="1"/>
  <c r="M27" i="1"/>
  <c r="N27" i="1"/>
  <c r="O27" i="1"/>
  <c r="P27" i="1"/>
  <c r="Q27" i="1"/>
  <c r="R27" i="1"/>
  <c r="M13" i="5"/>
  <c r="N13" i="5"/>
  <c r="P13" i="5"/>
  <c r="Q13" i="5"/>
  <c r="Q31" i="5"/>
  <c r="P31" i="5"/>
  <c r="N31" i="5"/>
  <c r="M31" i="5"/>
  <c r="L31" i="5"/>
  <c r="K31" i="5"/>
  <c r="Q28" i="5"/>
  <c r="P28" i="5"/>
  <c r="N28" i="5"/>
  <c r="N16" i="5" s="1"/>
  <c r="N14" i="5" s="1"/>
  <c r="M28" i="5"/>
  <c r="L28" i="5"/>
  <c r="K28" i="5"/>
  <c r="S43" i="5"/>
  <c r="R69" i="1"/>
  <c r="S34" i="5"/>
  <c r="S31" i="5"/>
  <c r="S28" i="5"/>
  <c r="K41" i="1"/>
  <c r="L41" i="1"/>
  <c r="M41" i="1"/>
  <c r="N41" i="1"/>
  <c r="O41" i="1"/>
  <c r="P41" i="1"/>
  <c r="Q41" i="1"/>
  <c r="R41" i="1"/>
  <c r="S22" i="5"/>
  <c r="S19" i="5"/>
  <c r="K93" i="1"/>
  <c r="L93" i="1"/>
  <c r="M93" i="1"/>
  <c r="N93" i="1"/>
  <c r="O93" i="1"/>
  <c r="P93" i="1"/>
  <c r="Q93" i="1"/>
  <c r="R93" i="1"/>
  <c r="T93" i="1"/>
  <c r="U93" i="1"/>
  <c r="K95" i="1"/>
  <c r="L95" i="1"/>
  <c r="M95" i="1"/>
  <c r="N95" i="1"/>
  <c r="O95" i="1"/>
  <c r="P95" i="1"/>
  <c r="Q95" i="1"/>
  <c r="R95" i="1"/>
  <c r="K300" i="1"/>
  <c r="L300" i="1"/>
  <c r="M300" i="1"/>
  <c r="N300" i="1"/>
  <c r="O300" i="1"/>
  <c r="P300" i="1"/>
  <c r="Q300" i="1"/>
  <c r="R300" i="1"/>
  <c r="K293" i="1"/>
  <c r="L293" i="1"/>
  <c r="M293" i="1"/>
  <c r="N293" i="1"/>
  <c r="O293" i="1"/>
  <c r="P293" i="1"/>
  <c r="Q293" i="1"/>
  <c r="R293" i="1"/>
  <c r="K286" i="1"/>
  <c r="L286" i="1"/>
  <c r="M286" i="1"/>
  <c r="N286" i="1"/>
  <c r="O286" i="1"/>
  <c r="P286" i="1"/>
  <c r="Q286" i="1"/>
  <c r="R286" i="1"/>
  <c r="K279" i="1"/>
  <c r="L279" i="1"/>
  <c r="M279" i="1"/>
  <c r="N279" i="1"/>
  <c r="O279" i="1"/>
  <c r="P279" i="1"/>
  <c r="Q279" i="1"/>
  <c r="R279" i="1"/>
  <c r="J305" i="1"/>
  <c r="J300" i="1" s="1"/>
  <c r="U300" i="1"/>
  <c r="T300" i="1"/>
  <c r="I300" i="1"/>
  <c r="H300" i="1"/>
  <c r="G300" i="1"/>
  <c r="F300" i="1"/>
  <c r="E300" i="1"/>
  <c r="D300" i="1"/>
  <c r="J298" i="1"/>
  <c r="J293" i="1" s="1"/>
  <c r="U293" i="1"/>
  <c r="T293" i="1"/>
  <c r="I293" i="1"/>
  <c r="H293" i="1"/>
  <c r="G293" i="1"/>
  <c r="F293" i="1"/>
  <c r="E293" i="1"/>
  <c r="D293" i="1"/>
  <c r="J291" i="1"/>
  <c r="J286" i="1" s="1"/>
  <c r="U286" i="1"/>
  <c r="T286" i="1"/>
  <c r="I286" i="1"/>
  <c r="H286" i="1"/>
  <c r="G286" i="1"/>
  <c r="F286" i="1"/>
  <c r="E286" i="1"/>
  <c r="D286" i="1"/>
  <c r="K272" i="1"/>
  <c r="L272" i="1"/>
  <c r="M272" i="1"/>
  <c r="N272" i="1"/>
  <c r="O272" i="1"/>
  <c r="P272" i="1"/>
  <c r="Q272" i="1"/>
  <c r="R272" i="1"/>
  <c r="K265" i="1"/>
  <c r="L265" i="1"/>
  <c r="M265" i="1"/>
  <c r="N265" i="1"/>
  <c r="O265" i="1"/>
  <c r="P265" i="1"/>
  <c r="Q265" i="1"/>
  <c r="R265" i="1"/>
  <c r="K251" i="1"/>
  <c r="L251" i="1"/>
  <c r="M251" i="1"/>
  <c r="N251" i="1"/>
  <c r="O251" i="1"/>
  <c r="P251" i="1"/>
  <c r="Q251" i="1"/>
  <c r="R251" i="1"/>
  <c r="K237" i="1"/>
  <c r="L237" i="1"/>
  <c r="M237" i="1"/>
  <c r="N237" i="1"/>
  <c r="O237" i="1"/>
  <c r="P237" i="1"/>
  <c r="Q237" i="1"/>
  <c r="R237" i="1"/>
  <c r="K230" i="1"/>
  <c r="L230" i="1"/>
  <c r="M230" i="1"/>
  <c r="N230" i="1"/>
  <c r="O230" i="1"/>
  <c r="P230" i="1"/>
  <c r="Q230" i="1"/>
  <c r="R230" i="1"/>
  <c r="K223" i="1"/>
  <c r="L223" i="1"/>
  <c r="M223" i="1"/>
  <c r="N223" i="1"/>
  <c r="O223" i="1"/>
  <c r="P223" i="1"/>
  <c r="Q223" i="1"/>
  <c r="R223" i="1"/>
  <c r="K209" i="1"/>
  <c r="L209" i="1"/>
  <c r="M209" i="1"/>
  <c r="N209" i="1"/>
  <c r="O209" i="1"/>
  <c r="P209" i="1"/>
  <c r="Q209" i="1"/>
  <c r="R209" i="1"/>
  <c r="K202" i="1"/>
  <c r="L202" i="1"/>
  <c r="M202" i="1"/>
  <c r="N202" i="1"/>
  <c r="O202" i="1"/>
  <c r="P202" i="1"/>
  <c r="Q202" i="1"/>
  <c r="R202" i="1"/>
  <c r="K188" i="1"/>
  <c r="L188" i="1"/>
  <c r="M188" i="1"/>
  <c r="N188" i="1"/>
  <c r="O188" i="1"/>
  <c r="P188" i="1"/>
  <c r="Q188" i="1"/>
  <c r="R188" i="1"/>
  <c r="K181" i="1"/>
  <c r="L181" i="1"/>
  <c r="M181" i="1"/>
  <c r="N181" i="1"/>
  <c r="O181" i="1"/>
  <c r="P181" i="1"/>
  <c r="Q181" i="1"/>
  <c r="R181" i="1"/>
  <c r="K174" i="1"/>
  <c r="L174" i="1"/>
  <c r="M174" i="1"/>
  <c r="N174" i="1"/>
  <c r="O174" i="1"/>
  <c r="P174" i="1"/>
  <c r="Q174" i="1"/>
  <c r="R174" i="1"/>
  <c r="K167" i="1"/>
  <c r="L167" i="1"/>
  <c r="M167" i="1"/>
  <c r="N167" i="1"/>
  <c r="O167" i="1"/>
  <c r="P167" i="1"/>
  <c r="Q167" i="1"/>
  <c r="R167" i="1"/>
  <c r="K160" i="1"/>
  <c r="L160" i="1"/>
  <c r="M160" i="1"/>
  <c r="N160" i="1"/>
  <c r="O160" i="1"/>
  <c r="P160" i="1"/>
  <c r="Q160" i="1"/>
  <c r="R160" i="1"/>
  <c r="K146" i="1"/>
  <c r="L146" i="1"/>
  <c r="M146" i="1"/>
  <c r="N146" i="1"/>
  <c r="O146" i="1"/>
  <c r="P146" i="1"/>
  <c r="Q146" i="1"/>
  <c r="R146" i="1"/>
  <c r="K132" i="1"/>
  <c r="L132" i="1"/>
  <c r="M132" i="1"/>
  <c r="N132" i="1"/>
  <c r="O132" i="1"/>
  <c r="P132" i="1"/>
  <c r="Q132" i="1"/>
  <c r="R132" i="1"/>
  <c r="K139" i="1"/>
  <c r="L139" i="1"/>
  <c r="M139" i="1"/>
  <c r="N139" i="1"/>
  <c r="O139" i="1"/>
  <c r="P139" i="1"/>
  <c r="Q139" i="1"/>
  <c r="R139" i="1"/>
  <c r="K153" i="1"/>
  <c r="L153" i="1"/>
  <c r="M153" i="1"/>
  <c r="N153" i="1"/>
  <c r="O153" i="1"/>
  <c r="P153" i="1"/>
  <c r="Q153" i="1"/>
  <c r="R153" i="1"/>
  <c r="K125" i="1"/>
  <c r="L125" i="1"/>
  <c r="M125" i="1"/>
  <c r="N125" i="1"/>
  <c r="O125" i="1"/>
  <c r="P125" i="1"/>
  <c r="Q125" i="1"/>
  <c r="R125" i="1"/>
  <c r="K118" i="1"/>
  <c r="L118" i="1"/>
  <c r="M118" i="1"/>
  <c r="N118" i="1"/>
  <c r="O118" i="1"/>
  <c r="P118" i="1"/>
  <c r="Q118" i="1"/>
  <c r="R118" i="1"/>
  <c r="K97" i="1"/>
  <c r="L97" i="1"/>
  <c r="M97" i="1"/>
  <c r="N97" i="1"/>
  <c r="O97" i="1"/>
  <c r="P97" i="1"/>
  <c r="Q97" i="1"/>
  <c r="R97" i="1"/>
  <c r="K104" i="1"/>
  <c r="L104" i="1"/>
  <c r="M104" i="1"/>
  <c r="N104" i="1"/>
  <c r="O104" i="1"/>
  <c r="P104" i="1"/>
  <c r="Q104" i="1"/>
  <c r="R104" i="1"/>
  <c r="K111" i="1"/>
  <c r="L111" i="1"/>
  <c r="M111" i="1"/>
  <c r="N111" i="1"/>
  <c r="O111" i="1"/>
  <c r="P111" i="1"/>
  <c r="Q111" i="1"/>
  <c r="R111" i="1"/>
  <c r="O31" i="5" l="1"/>
  <c r="O28" i="5"/>
  <c r="O13" i="5"/>
  <c r="P16" i="5"/>
  <c r="P14" i="5" s="1"/>
  <c r="Q16" i="5"/>
  <c r="Q14" i="5" s="1"/>
  <c r="M16" i="5"/>
  <c r="Q335" i="1"/>
  <c r="R162" i="5" s="1"/>
  <c r="K314" i="1"/>
  <c r="K150" i="5" s="1"/>
  <c r="M150" i="5"/>
  <c r="N150" i="5"/>
  <c r="R150" i="5"/>
  <c r="K321" i="1"/>
  <c r="K156" i="5" s="1"/>
  <c r="L321" i="1"/>
  <c r="L156" i="5" s="1"/>
  <c r="M321" i="1"/>
  <c r="M156" i="5" s="1"/>
  <c r="N321" i="1"/>
  <c r="N156" i="5" s="1"/>
  <c r="O321" i="1"/>
  <c r="P156" i="5" s="1"/>
  <c r="P321" i="1"/>
  <c r="Q156" i="5" s="1"/>
  <c r="Q321" i="1"/>
  <c r="R156" i="5" s="1"/>
  <c r="R321" i="1"/>
  <c r="S156" i="5" s="1"/>
  <c r="K328" i="1"/>
  <c r="L328" i="1"/>
  <c r="M328" i="1"/>
  <c r="N328" i="1"/>
  <c r="O328" i="1"/>
  <c r="P328" i="1"/>
  <c r="Q328" i="1"/>
  <c r="R328" i="1"/>
  <c r="K342" i="1"/>
  <c r="L342" i="1"/>
  <c r="M342" i="1"/>
  <c r="N342" i="1"/>
  <c r="O342" i="1"/>
  <c r="P342" i="1"/>
  <c r="Q342" i="1"/>
  <c r="R342" i="1"/>
  <c r="T342" i="1"/>
  <c r="U342" i="1"/>
  <c r="I349" i="1"/>
  <c r="K349" i="1"/>
  <c r="L349" i="1"/>
  <c r="M349" i="1"/>
  <c r="N349" i="1"/>
  <c r="O349" i="1"/>
  <c r="P349" i="1"/>
  <c r="Q349" i="1"/>
  <c r="R349" i="1"/>
  <c r="T349" i="1"/>
  <c r="U349" i="1"/>
  <c r="H349" i="1"/>
  <c r="K310" i="1"/>
  <c r="L310" i="1"/>
  <c r="M310" i="1"/>
  <c r="N310" i="1"/>
  <c r="O310" i="1"/>
  <c r="P310" i="1"/>
  <c r="Q310" i="1"/>
  <c r="R310" i="1"/>
  <c r="U310" i="1"/>
  <c r="J354" i="1"/>
  <c r="T335" i="1"/>
  <c r="U162" i="5" s="1"/>
  <c r="U335" i="1"/>
  <c r="I335" i="1"/>
  <c r="J162" i="5" s="1"/>
  <c r="K335" i="1"/>
  <c r="K162" i="5" s="1"/>
  <c r="L335" i="1"/>
  <c r="L162" i="5" s="1"/>
  <c r="M335" i="1"/>
  <c r="M162" i="5" s="1"/>
  <c r="N335" i="1"/>
  <c r="N162" i="5" s="1"/>
  <c r="O335" i="1"/>
  <c r="P335" i="1"/>
  <c r="Q162" i="5" s="1"/>
  <c r="R335" i="1"/>
  <c r="H335" i="1"/>
  <c r="I162" i="5" s="1"/>
  <c r="S162" i="5" l="1"/>
  <c r="Q147" i="5"/>
  <c r="L147" i="5"/>
  <c r="V162" i="5"/>
  <c r="N147" i="5"/>
  <c r="M147" i="5"/>
  <c r="P162" i="5"/>
  <c r="P147" i="5" s="1"/>
  <c r="O162" i="5"/>
  <c r="O147" i="5" s="1"/>
  <c r="S147" i="5"/>
  <c r="R147" i="5"/>
  <c r="K148" i="5"/>
  <c r="M14" i="5"/>
  <c r="O14" i="5" s="1"/>
  <c r="O16" i="5"/>
  <c r="J349" i="1"/>
  <c r="M307" i="1" l="1"/>
  <c r="K307" i="1"/>
  <c r="L90" i="1"/>
  <c r="N90" i="1"/>
  <c r="P90" i="1"/>
  <c r="R90" i="1"/>
  <c r="K23" i="1"/>
  <c r="L23" i="1"/>
  <c r="L16" i="1" s="1"/>
  <c r="M23" i="1"/>
  <c r="N23" i="1"/>
  <c r="O23" i="1"/>
  <c r="P23" i="1"/>
  <c r="Q23" i="1"/>
  <c r="R23" i="1"/>
  <c r="K25" i="1"/>
  <c r="L25" i="1"/>
  <c r="M25" i="1"/>
  <c r="M20" i="1" s="1"/>
  <c r="M22" i="1" s="1"/>
  <c r="N25" i="1"/>
  <c r="P25" i="1"/>
  <c r="Q25" i="1"/>
  <c r="R25" i="1"/>
  <c r="R18" i="1" s="1"/>
  <c r="K48" i="1"/>
  <c r="L48" i="1"/>
  <c r="M48" i="1"/>
  <c r="N48" i="1"/>
  <c r="O48" i="1"/>
  <c r="P48" i="1"/>
  <c r="Q48" i="1"/>
  <c r="R48" i="1"/>
  <c r="K55" i="1"/>
  <c r="L55" i="1"/>
  <c r="M55" i="1"/>
  <c r="N55" i="1"/>
  <c r="O55" i="1"/>
  <c r="P55" i="1"/>
  <c r="Q55" i="1"/>
  <c r="R55" i="1"/>
  <c r="K62" i="1"/>
  <c r="L62" i="1"/>
  <c r="M62" i="1"/>
  <c r="N62" i="1"/>
  <c r="O62" i="1"/>
  <c r="P62" i="1"/>
  <c r="Q62" i="1"/>
  <c r="R62" i="1"/>
  <c r="K69" i="1"/>
  <c r="L69" i="1"/>
  <c r="M69" i="1"/>
  <c r="N69" i="1"/>
  <c r="O69" i="1"/>
  <c r="P69" i="1"/>
  <c r="Q69" i="1"/>
  <c r="K76" i="1"/>
  <c r="L76" i="1"/>
  <c r="M76" i="1"/>
  <c r="N76" i="1"/>
  <c r="O76" i="1"/>
  <c r="P76" i="1"/>
  <c r="Q76" i="1"/>
  <c r="R76" i="1"/>
  <c r="K83" i="1"/>
  <c r="L83" i="1"/>
  <c r="M83" i="1"/>
  <c r="N83" i="1"/>
  <c r="O83" i="1"/>
  <c r="P83" i="1"/>
  <c r="Q83" i="1"/>
  <c r="R83" i="1"/>
  <c r="Q20" i="1" l="1"/>
  <c r="K90" i="1"/>
  <c r="Q90" i="1"/>
  <c r="M90" i="1"/>
  <c r="O90" i="1"/>
  <c r="K18" i="1"/>
  <c r="Q307" i="1"/>
  <c r="R307" i="1"/>
  <c r="P16" i="1"/>
  <c r="P307" i="1"/>
  <c r="O307" i="1"/>
  <c r="N307" i="1"/>
  <c r="L307" i="1"/>
  <c r="R20" i="1"/>
  <c r="N20" i="1"/>
  <c r="O16" i="1"/>
  <c r="K16" i="1"/>
  <c r="P18" i="1"/>
  <c r="L18" i="1"/>
  <c r="L13" i="1" s="1"/>
  <c r="Q18" i="1"/>
  <c r="R16" i="1"/>
  <c r="R13" i="1" s="1"/>
  <c r="N16" i="1"/>
  <c r="Q16" i="1"/>
  <c r="M16" i="1"/>
  <c r="O20" i="1"/>
  <c r="O22" i="1" s="1"/>
  <c r="K20" i="1"/>
  <c r="K22" i="1" s="1"/>
  <c r="M18" i="1"/>
  <c r="O18" i="1"/>
  <c r="P20" i="1"/>
  <c r="N18" i="1"/>
  <c r="L20" i="1"/>
  <c r="Q22" i="1" l="1"/>
  <c r="K13" i="1"/>
  <c r="P13" i="1"/>
  <c r="O13" i="1"/>
  <c r="Q13" i="1"/>
  <c r="N13" i="1"/>
  <c r="M13" i="1"/>
  <c r="O38" i="4" l="1"/>
  <c r="O37" i="4"/>
  <c r="O36" i="4"/>
  <c r="O35" i="4"/>
  <c r="O32" i="4"/>
  <c r="O31" i="4"/>
  <c r="O29" i="4"/>
  <c r="O28" i="4"/>
  <c r="O26" i="4"/>
  <c r="O23" i="4"/>
  <c r="O21" i="4"/>
  <c r="O18" i="4"/>
  <c r="O17" i="4"/>
  <c r="K18" i="4" l="1"/>
  <c r="M35" i="4"/>
  <c r="I37" i="4"/>
  <c r="Q21" i="4"/>
  <c r="Q29" i="4"/>
  <c r="M36" i="4"/>
  <c r="I17" i="4"/>
  <c r="Q32" i="4"/>
  <c r="K38" i="4"/>
  <c r="I28" i="4"/>
  <c r="Q28" i="4"/>
  <c r="M23" i="4"/>
  <c r="Q23" i="4"/>
  <c r="K31" i="4"/>
  <c r="Q31" i="4"/>
  <c r="M26" i="4"/>
  <c r="Q26" i="4"/>
  <c r="I35" i="4"/>
  <c r="K35" i="4"/>
  <c r="I26" i="4"/>
  <c r="K28" i="4"/>
  <c r="K17" i="4"/>
  <c r="M28" i="4"/>
  <c r="K37" i="4"/>
  <c r="M18" i="4"/>
  <c r="M31" i="4"/>
  <c r="M38" i="4"/>
  <c r="I36" i="4"/>
  <c r="M17" i="4"/>
  <c r="I23" i="4"/>
  <c r="K26" i="4"/>
  <c r="K36" i="4"/>
  <c r="M37" i="4"/>
  <c r="I18" i="4"/>
  <c r="K23" i="4"/>
  <c r="I31" i="4"/>
  <c r="I38" i="4"/>
  <c r="S142" i="5"/>
  <c r="R54" i="5"/>
  <c r="M46" i="5"/>
  <c r="N46" i="5"/>
  <c r="N44" i="5" s="1"/>
  <c r="P46" i="5"/>
  <c r="P44" i="5" s="1"/>
  <c r="Q46" i="5"/>
  <c r="Q44" i="5" s="1"/>
  <c r="V142" i="5"/>
  <c r="U142" i="5"/>
  <c r="R142" i="5"/>
  <c r="I142" i="5"/>
  <c r="R139" i="5"/>
  <c r="V139" i="5"/>
  <c r="U139" i="5"/>
  <c r="S139" i="5"/>
  <c r="I139" i="5"/>
  <c r="R136" i="5"/>
  <c r="V136" i="5"/>
  <c r="U136" i="5"/>
  <c r="S136" i="5"/>
  <c r="I136" i="5"/>
  <c r="M145" i="5"/>
  <c r="N145" i="5"/>
  <c r="P145" i="5"/>
  <c r="Q145" i="5"/>
  <c r="R28" i="5"/>
  <c r="T28" i="5" s="1"/>
  <c r="R22" i="5"/>
  <c r="T22" i="5" s="1"/>
  <c r="V132" i="5"/>
  <c r="U132" i="5"/>
  <c r="V129" i="5"/>
  <c r="U129" i="5"/>
  <c r="V113" i="5"/>
  <c r="V47" i="5" s="1"/>
  <c r="U47" i="5"/>
  <c r="V104" i="5"/>
  <c r="U104" i="5"/>
  <c r="V95" i="5"/>
  <c r="U95" i="5"/>
  <c r="V92" i="5"/>
  <c r="U92" i="5"/>
  <c r="V86" i="5"/>
  <c r="U86" i="5"/>
  <c r="V83" i="5"/>
  <c r="U83" i="5"/>
  <c r="V80" i="5"/>
  <c r="U80" i="5"/>
  <c r="V77" i="5"/>
  <c r="U77" i="5"/>
  <c r="V74" i="5"/>
  <c r="U74" i="5"/>
  <c r="V71" i="5"/>
  <c r="U71" i="5"/>
  <c r="V68" i="5"/>
  <c r="U68" i="5"/>
  <c r="V65" i="5"/>
  <c r="U65" i="5"/>
  <c r="V62" i="5"/>
  <c r="U62" i="5"/>
  <c r="V56" i="5"/>
  <c r="U56" i="5"/>
  <c r="V53" i="5"/>
  <c r="U53" i="5"/>
  <c r="V50" i="5"/>
  <c r="U50" i="5"/>
  <c r="V31" i="5"/>
  <c r="U31" i="5"/>
  <c r="V28" i="5"/>
  <c r="U28" i="5"/>
  <c r="V22" i="5"/>
  <c r="V19" i="5"/>
  <c r="U19" i="5"/>
  <c r="M44" i="5" l="1"/>
  <c r="O44" i="5" s="1"/>
  <c r="O46" i="5"/>
  <c r="R17" i="5"/>
  <c r="R16" i="5"/>
  <c r="T16" i="5" s="1"/>
  <c r="O145" i="5"/>
  <c r="Q12" i="5"/>
  <c r="Q10" i="5" s="1"/>
  <c r="P12" i="5"/>
  <c r="P10" i="5" s="1"/>
  <c r="N12" i="5"/>
  <c r="N10" i="5" s="1"/>
  <c r="M12" i="5"/>
  <c r="R46" i="5"/>
  <c r="R44" i="5" s="1"/>
  <c r="J166" i="5"/>
  <c r="L166" i="5"/>
  <c r="M166" i="5"/>
  <c r="N166" i="5"/>
  <c r="P166" i="5"/>
  <c r="Q166" i="5"/>
  <c r="R166" i="5"/>
  <c r="S166" i="5"/>
  <c r="V166" i="5"/>
  <c r="I166" i="5"/>
  <c r="K163" i="5"/>
  <c r="L163" i="5"/>
  <c r="M163" i="5"/>
  <c r="N163" i="5"/>
  <c r="P163" i="5"/>
  <c r="Q163" i="5"/>
  <c r="R163" i="5"/>
  <c r="S163" i="5"/>
  <c r="U163" i="5"/>
  <c r="V163" i="5"/>
  <c r="K160" i="5"/>
  <c r="L160" i="5"/>
  <c r="M160" i="5"/>
  <c r="N160" i="5"/>
  <c r="P160" i="5"/>
  <c r="Q160" i="5"/>
  <c r="R160" i="5"/>
  <c r="S160" i="5"/>
  <c r="K157" i="5"/>
  <c r="L157" i="5"/>
  <c r="M157" i="5"/>
  <c r="N157" i="5"/>
  <c r="P157" i="5"/>
  <c r="Q157" i="5"/>
  <c r="R157" i="5"/>
  <c r="S157" i="5"/>
  <c r="K154" i="5"/>
  <c r="L154" i="5"/>
  <c r="M154" i="5"/>
  <c r="N154" i="5"/>
  <c r="P154" i="5"/>
  <c r="Q154" i="5"/>
  <c r="R154" i="5"/>
  <c r="S154" i="5"/>
  <c r="L148" i="5"/>
  <c r="M148" i="5"/>
  <c r="N148" i="5"/>
  <c r="P148" i="5"/>
  <c r="Q148" i="5"/>
  <c r="R148" i="5"/>
  <c r="S148" i="5"/>
  <c r="K130" i="5"/>
  <c r="L130" i="5"/>
  <c r="M130" i="5"/>
  <c r="N130" i="5"/>
  <c r="P130" i="5"/>
  <c r="Q130" i="5"/>
  <c r="R130" i="5"/>
  <c r="S130" i="5"/>
  <c r="U130" i="5"/>
  <c r="V130" i="5"/>
  <c r="K127" i="5"/>
  <c r="L127" i="5"/>
  <c r="M127" i="5"/>
  <c r="N127" i="5"/>
  <c r="P127" i="5"/>
  <c r="Q127" i="5"/>
  <c r="R127" i="5"/>
  <c r="S127" i="5"/>
  <c r="U127" i="5"/>
  <c r="V127" i="5"/>
  <c r="K114" i="5"/>
  <c r="L114" i="5"/>
  <c r="M114" i="5"/>
  <c r="N114" i="5"/>
  <c r="P114" i="5"/>
  <c r="Q114" i="5"/>
  <c r="R114" i="5"/>
  <c r="S114" i="5"/>
  <c r="U114" i="5"/>
  <c r="V114" i="5"/>
  <c r="K111" i="5"/>
  <c r="L111" i="5"/>
  <c r="M111" i="5"/>
  <c r="N111" i="5"/>
  <c r="P111" i="5"/>
  <c r="Q111" i="5"/>
  <c r="R111" i="5"/>
  <c r="S111" i="5"/>
  <c r="U111" i="5"/>
  <c r="V111" i="5"/>
  <c r="K108" i="5"/>
  <c r="L108" i="5"/>
  <c r="M108" i="5"/>
  <c r="N108" i="5"/>
  <c r="P108" i="5"/>
  <c r="Q108" i="5"/>
  <c r="R108" i="5"/>
  <c r="S108" i="5"/>
  <c r="U108" i="5"/>
  <c r="V108" i="5"/>
  <c r="K102" i="5"/>
  <c r="L102" i="5"/>
  <c r="M102" i="5"/>
  <c r="N102" i="5"/>
  <c r="P102" i="5"/>
  <c r="Q102" i="5"/>
  <c r="R102" i="5"/>
  <c r="S102" i="5"/>
  <c r="U102" i="5"/>
  <c r="V102" i="5"/>
  <c r="K99" i="5"/>
  <c r="L99" i="5"/>
  <c r="M99" i="5"/>
  <c r="N99" i="5"/>
  <c r="P99" i="5"/>
  <c r="Q99" i="5"/>
  <c r="R99" i="5"/>
  <c r="S99" i="5"/>
  <c r="U99" i="5"/>
  <c r="V99" i="5"/>
  <c r="K93" i="5"/>
  <c r="L93" i="5"/>
  <c r="M93" i="5"/>
  <c r="N93" i="5"/>
  <c r="P93" i="5"/>
  <c r="Q93" i="5"/>
  <c r="R93" i="5"/>
  <c r="S93" i="5"/>
  <c r="U93" i="5"/>
  <c r="V93" i="5"/>
  <c r="K90" i="5"/>
  <c r="L90" i="5"/>
  <c r="M90" i="5"/>
  <c r="N90" i="5"/>
  <c r="P90" i="5"/>
  <c r="Q90" i="5"/>
  <c r="R90" i="5"/>
  <c r="S90" i="5"/>
  <c r="U90" i="5"/>
  <c r="V90" i="5"/>
  <c r="K84" i="5"/>
  <c r="L84" i="5"/>
  <c r="M84" i="5"/>
  <c r="N84" i="5"/>
  <c r="P84" i="5"/>
  <c r="Q84" i="5"/>
  <c r="R84" i="5"/>
  <c r="S84" i="5"/>
  <c r="U84" i="5"/>
  <c r="V84" i="5"/>
  <c r="K81" i="5"/>
  <c r="L81" i="5"/>
  <c r="M81" i="5"/>
  <c r="N81" i="5"/>
  <c r="P81" i="5"/>
  <c r="Q81" i="5"/>
  <c r="R81" i="5"/>
  <c r="S81" i="5"/>
  <c r="U81" i="5"/>
  <c r="V81" i="5"/>
  <c r="K78" i="5"/>
  <c r="L78" i="5"/>
  <c r="M78" i="5"/>
  <c r="N78" i="5"/>
  <c r="P78" i="5"/>
  <c r="Q78" i="5"/>
  <c r="R78" i="5"/>
  <c r="S78" i="5"/>
  <c r="U78" i="5"/>
  <c r="V78" i="5"/>
  <c r="K75" i="5"/>
  <c r="L75" i="5"/>
  <c r="M75" i="5"/>
  <c r="N75" i="5"/>
  <c r="P75" i="5"/>
  <c r="Q75" i="5"/>
  <c r="R75" i="5"/>
  <c r="S75" i="5"/>
  <c r="U75" i="5"/>
  <c r="V75" i="5"/>
  <c r="K72" i="5"/>
  <c r="L72" i="5"/>
  <c r="M72" i="5"/>
  <c r="N72" i="5"/>
  <c r="P72" i="5"/>
  <c r="Q72" i="5"/>
  <c r="R72" i="5"/>
  <c r="S72" i="5"/>
  <c r="U72" i="5"/>
  <c r="V72" i="5"/>
  <c r="V69" i="5"/>
  <c r="K69" i="5"/>
  <c r="L69" i="5"/>
  <c r="M69" i="5"/>
  <c r="N69" i="5"/>
  <c r="P69" i="5"/>
  <c r="Q69" i="5"/>
  <c r="R69" i="5"/>
  <c r="S69" i="5"/>
  <c r="U69" i="5"/>
  <c r="K66" i="5"/>
  <c r="L66" i="5"/>
  <c r="M66" i="5"/>
  <c r="N66" i="5"/>
  <c r="P66" i="5"/>
  <c r="Q66" i="5"/>
  <c r="R66" i="5"/>
  <c r="S66" i="5"/>
  <c r="U66" i="5"/>
  <c r="V66" i="5"/>
  <c r="K63" i="5"/>
  <c r="L63" i="5"/>
  <c r="M63" i="5"/>
  <c r="N63" i="5"/>
  <c r="P63" i="5"/>
  <c r="Q63" i="5"/>
  <c r="R63" i="5"/>
  <c r="S63" i="5"/>
  <c r="U63" i="5"/>
  <c r="V63" i="5"/>
  <c r="K60" i="5"/>
  <c r="L60" i="5"/>
  <c r="M60" i="5"/>
  <c r="N60" i="5"/>
  <c r="P60" i="5"/>
  <c r="Q60" i="5"/>
  <c r="R60" i="5"/>
  <c r="S60" i="5"/>
  <c r="U60" i="5"/>
  <c r="V60" i="5"/>
  <c r="K54" i="5"/>
  <c r="L54" i="5"/>
  <c r="M54" i="5"/>
  <c r="N54" i="5"/>
  <c r="P54" i="5"/>
  <c r="Q54" i="5"/>
  <c r="S54" i="5"/>
  <c r="U54" i="5"/>
  <c r="V54" i="5"/>
  <c r="K51" i="5"/>
  <c r="L51" i="5"/>
  <c r="M51" i="5"/>
  <c r="N51" i="5"/>
  <c r="P51" i="5"/>
  <c r="Q51" i="5"/>
  <c r="R51" i="5"/>
  <c r="S51" i="5"/>
  <c r="U51" i="5"/>
  <c r="V51" i="5"/>
  <c r="K48" i="5"/>
  <c r="L48" i="5"/>
  <c r="M48" i="5"/>
  <c r="N48" i="5"/>
  <c r="P48" i="5"/>
  <c r="Q48" i="5"/>
  <c r="R48" i="5"/>
  <c r="S48" i="5"/>
  <c r="U48" i="5"/>
  <c r="V48" i="5"/>
  <c r="K41" i="5"/>
  <c r="L41" i="5"/>
  <c r="M41" i="5"/>
  <c r="N41" i="5"/>
  <c r="P41" i="5"/>
  <c r="Q41" i="5"/>
  <c r="R41" i="5"/>
  <c r="S41" i="5"/>
  <c r="U41" i="5"/>
  <c r="V41" i="5"/>
  <c r="M38" i="5"/>
  <c r="N38" i="5"/>
  <c r="P38" i="5"/>
  <c r="Q38" i="5"/>
  <c r="R38" i="5"/>
  <c r="S38" i="5"/>
  <c r="U38" i="5"/>
  <c r="V38" i="5"/>
  <c r="L35" i="5"/>
  <c r="M35" i="5"/>
  <c r="N35" i="5"/>
  <c r="P35" i="5"/>
  <c r="Q35" i="5"/>
  <c r="R35" i="5"/>
  <c r="S35" i="5"/>
  <c r="U35" i="5"/>
  <c r="V35" i="5"/>
  <c r="K32" i="5"/>
  <c r="L32" i="5"/>
  <c r="M32" i="5"/>
  <c r="N32" i="5"/>
  <c r="P32" i="5"/>
  <c r="Q32" i="5"/>
  <c r="R32" i="5"/>
  <c r="S32" i="5"/>
  <c r="U32" i="5"/>
  <c r="V32" i="5"/>
  <c r="K29" i="5"/>
  <c r="L29" i="5"/>
  <c r="M29" i="5"/>
  <c r="N29" i="5"/>
  <c r="P29" i="5"/>
  <c r="Q29" i="5"/>
  <c r="R29" i="5"/>
  <c r="S29" i="5"/>
  <c r="U29" i="5"/>
  <c r="V29" i="5"/>
  <c r="K26" i="5"/>
  <c r="L26" i="5"/>
  <c r="M26" i="5"/>
  <c r="N26" i="5"/>
  <c r="P26" i="5"/>
  <c r="Q26" i="5"/>
  <c r="R26" i="5"/>
  <c r="T26" i="5" s="1"/>
  <c r="S26" i="5"/>
  <c r="U26" i="5"/>
  <c r="V26" i="5"/>
  <c r="L23" i="5"/>
  <c r="M23" i="5"/>
  <c r="N23" i="5"/>
  <c r="P23" i="5"/>
  <c r="Q23" i="5"/>
  <c r="R23" i="5"/>
  <c r="S23" i="5"/>
  <c r="U23" i="5"/>
  <c r="V23" i="5"/>
  <c r="K20" i="5"/>
  <c r="L20" i="5"/>
  <c r="M20" i="5"/>
  <c r="N20" i="5"/>
  <c r="P20" i="5"/>
  <c r="Q20" i="5"/>
  <c r="R20" i="5"/>
  <c r="T20" i="5" s="1"/>
  <c r="S20" i="5"/>
  <c r="U20" i="5"/>
  <c r="V20" i="5"/>
  <c r="K17" i="5"/>
  <c r="L17" i="5"/>
  <c r="M17" i="5"/>
  <c r="N17" i="5"/>
  <c r="P17" i="5"/>
  <c r="Q17" i="5"/>
  <c r="S17" i="5"/>
  <c r="U17" i="5"/>
  <c r="V17" i="5"/>
  <c r="U166" i="5"/>
  <c r="V160" i="5"/>
  <c r="U160" i="5"/>
  <c r="V157" i="5"/>
  <c r="O26" i="5" l="1"/>
  <c r="O66" i="5"/>
  <c r="O78" i="5"/>
  <c r="O111" i="5"/>
  <c r="O35" i="5"/>
  <c r="O93" i="5"/>
  <c r="O75" i="5"/>
  <c r="O90" i="5"/>
  <c r="O166" i="5"/>
  <c r="O48" i="5"/>
  <c r="O60" i="5"/>
  <c r="O69" i="5"/>
  <c r="O72" i="5"/>
  <c r="O84" i="5"/>
  <c r="O102" i="5"/>
  <c r="O127" i="5"/>
  <c r="O154" i="5"/>
  <c r="O51" i="5"/>
  <c r="O63" i="5"/>
  <c r="O108" i="5"/>
  <c r="O130" i="5"/>
  <c r="O29" i="5"/>
  <c r="O54" i="5"/>
  <c r="O81" i="5"/>
  <c r="O99" i="5"/>
  <c r="O114" i="5"/>
  <c r="O23" i="5"/>
  <c r="O160" i="5"/>
  <c r="O163" i="5"/>
  <c r="O157" i="5"/>
  <c r="O148" i="5"/>
  <c r="M10" i="5"/>
  <c r="O10" i="5" s="1"/>
  <c r="O12" i="5"/>
  <c r="O38" i="5"/>
  <c r="K166" i="5"/>
  <c r="J160" i="5" l="1"/>
  <c r="I160" i="5"/>
  <c r="J101" i="5"/>
  <c r="J99" i="5" s="1"/>
  <c r="I101" i="5"/>
  <c r="I99" i="5" s="1"/>
  <c r="J132" i="5"/>
  <c r="J130" i="5" s="1"/>
  <c r="I132" i="5"/>
  <c r="I130" i="5" s="1"/>
  <c r="J129" i="5"/>
  <c r="J127" i="5" s="1"/>
  <c r="I129" i="5"/>
  <c r="I127" i="5" s="1"/>
  <c r="J123" i="5"/>
  <c r="J121" i="5" s="1"/>
  <c r="I123" i="5"/>
  <c r="I121" i="5" s="1"/>
  <c r="J113" i="5"/>
  <c r="I113" i="5"/>
  <c r="J110" i="5"/>
  <c r="J108" i="5" s="1"/>
  <c r="I110" i="5"/>
  <c r="I108" i="5" s="1"/>
  <c r="J104" i="5"/>
  <c r="J102" i="5" s="1"/>
  <c r="I104" i="5"/>
  <c r="I102" i="5" s="1"/>
  <c r="I95" i="5"/>
  <c r="I93" i="5" s="1"/>
  <c r="J95" i="5"/>
  <c r="J93" i="5" s="1"/>
  <c r="J92" i="5"/>
  <c r="J90" i="5" s="1"/>
  <c r="I92" i="5"/>
  <c r="I90" i="5" s="1"/>
  <c r="J86" i="5"/>
  <c r="J84" i="5" s="1"/>
  <c r="I86" i="5"/>
  <c r="I84" i="5" s="1"/>
  <c r="J83" i="5"/>
  <c r="J81" i="5" s="1"/>
  <c r="I83" i="5"/>
  <c r="I81" i="5" s="1"/>
  <c r="J80" i="5"/>
  <c r="J78" i="5" s="1"/>
  <c r="I80" i="5"/>
  <c r="I78" i="5" s="1"/>
  <c r="J77" i="5"/>
  <c r="J75" i="5" s="1"/>
  <c r="I77" i="5"/>
  <c r="I75" i="5" s="1"/>
  <c r="J74" i="5"/>
  <c r="J72" i="5" s="1"/>
  <c r="I74" i="5"/>
  <c r="I72" i="5" s="1"/>
  <c r="J71" i="5"/>
  <c r="J69" i="5" s="1"/>
  <c r="I71" i="5"/>
  <c r="I69" i="5" s="1"/>
  <c r="J68" i="5"/>
  <c r="J66" i="5" s="1"/>
  <c r="I68" i="5"/>
  <c r="I66" i="5" s="1"/>
  <c r="J65" i="5"/>
  <c r="J63" i="5" s="1"/>
  <c r="I65" i="5"/>
  <c r="I63" i="5" s="1"/>
  <c r="J62" i="5"/>
  <c r="J60" i="5" s="1"/>
  <c r="I62" i="5"/>
  <c r="I60" i="5" s="1"/>
  <c r="J56" i="5"/>
  <c r="J54" i="5" s="1"/>
  <c r="I56" i="5"/>
  <c r="I54" i="5" s="1"/>
  <c r="J53" i="5"/>
  <c r="J51" i="5" s="1"/>
  <c r="I53" i="5"/>
  <c r="I51" i="5" s="1"/>
  <c r="J50" i="5"/>
  <c r="I50" i="5"/>
  <c r="J43" i="5"/>
  <c r="I43" i="5"/>
  <c r="J34" i="5"/>
  <c r="J32" i="5" s="1"/>
  <c r="I34" i="5"/>
  <c r="I32" i="5" s="1"/>
  <c r="J31" i="5"/>
  <c r="J29" i="5" s="1"/>
  <c r="I31" i="5"/>
  <c r="I29" i="5" s="1"/>
  <c r="J28" i="5"/>
  <c r="J26" i="5" s="1"/>
  <c r="I28" i="5"/>
  <c r="I26" i="5" s="1"/>
  <c r="J22" i="5"/>
  <c r="J20" i="5" s="1"/>
  <c r="I22" i="5"/>
  <c r="I20" i="5" s="1"/>
  <c r="J19" i="5"/>
  <c r="J17" i="5" s="1"/>
  <c r="I19" i="5"/>
  <c r="I17" i="5" s="1"/>
  <c r="I46" i="5" l="1"/>
  <c r="I111" i="5"/>
  <c r="I13" i="5"/>
  <c r="I47" i="5"/>
  <c r="J111" i="5"/>
  <c r="J13" i="5"/>
  <c r="J47" i="5"/>
  <c r="I48" i="5"/>
  <c r="J48" i="5"/>
  <c r="J46" i="5"/>
  <c r="J148" i="5"/>
  <c r="V16" i="5"/>
  <c r="S38" i="4"/>
  <c r="R38" i="4"/>
  <c r="S37" i="4"/>
  <c r="R37" i="4"/>
  <c r="S36" i="4"/>
  <c r="R36" i="4"/>
  <c r="S35" i="4"/>
  <c r="R35" i="4"/>
  <c r="S33" i="4"/>
  <c r="R33" i="4"/>
  <c r="S32" i="4"/>
  <c r="R32" i="4"/>
  <c r="S31" i="4"/>
  <c r="R31" i="4"/>
  <c r="S30" i="4"/>
  <c r="R30" i="4"/>
  <c r="S28" i="4"/>
  <c r="R28" i="4"/>
  <c r="S26" i="4"/>
  <c r="R26" i="4"/>
  <c r="S23" i="4"/>
  <c r="R23" i="4"/>
  <c r="S22" i="4"/>
  <c r="R22" i="4"/>
  <c r="S21" i="4"/>
  <c r="R21" i="4"/>
  <c r="S18" i="4"/>
  <c r="R18" i="4"/>
  <c r="S17" i="4"/>
  <c r="R17" i="4"/>
  <c r="V14" i="5" l="1"/>
  <c r="R14" i="5"/>
  <c r="T14" i="5" s="1"/>
  <c r="U16" i="5"/>
  <c r="S16" i="5"/>
  <c r="Q17" i="4"/>
  <c r="S14" i="5" l="1"/>
  <c r="U14" i="5"/>
  <c r="D52" i="4"/>
  <c r="I14" i="4" l="1"/>
  <c r="Q38" i="4" l="1"/>
  <c r="Q36" i="4"/>
  <c r="Q37" i="4"/>
  <c r="Q35" i="4"/>
  <c r="S14" i="4"/>
  <c r="R14" i="4"/>
  <c r="Q18" i="4" l="1"/>
  <c r="J14" i="4"/>
  <c r="Q14" i="4" s="1"/>
  <c r="J14" i="1" l="1"/>
  <c r="I345" i="1"/>
  <c r="H345" i="1"/>
  <c r="T331" i="1"/>
  <c r="I331" i="1"/>
  <c r="J159" i="5" s="1"/>
  <c r="J157" i="5" s="1"/>
  <c r="H331" i="1"/>
  <c r="I159" i="5" s="1"/>
  <c r="I157" i="5" s="1"/>
  <c r="I326" i="1"/>
  <c r="I312" i="1" s="1"/>
  <c r="H326" i="1"/>
  <c r="I228" i="1"/>
  <c r="H228" i="1"/>
  <c r="I277" i="1"/>
  <c r="H277" i="1"/>
  <c r="I270" i="1"/>
  <c r="H270" i="1"/>
  <c r="I256" i="1"/>
  <c r="H256" i="1"/>
  <c r="I242" i="1"/>
  <c r="H242" i="1"/>
  <c r="I235" i="1"/>
  <c r="H235" i="1"/>
  <c r="U214" i="1"/>
  <c r="U95" i="1" s="1"/>
  <c r="T214" i="1"/>
  <c r="T95" i="1" s="1"/>
  <c r="I214" i="1"/>
  <c r="H214" i="1"/>
  <c r="I207" i="1"/>
  <c r="H207" i="1"/>
  <c r="I191" i="1"/>
  <c r="H191" i="1"/>
  <c r="I186" i="1"/>
  <c r="H186" i="1"/>
  <c r="I179" i="1"/>
  <c r="H179" i="1"/>
  <c r="I172" i="1"/>
  <c r="H172" i="1"/>
  <c r="I165" i="1"/>
  <c r="H165" i="1"/>
  <c r="I158" i="1"/>
  <c r="H158" i="1"/>
  <c r="I149" i="1"/>
  <c r="I93" i="1" s="1"/>
  <c r="H149" i="1"/>
  <c r="H93" i="1" s="1"/>
  <c r="I144" i="1"/>
  <c r="H144" i="1"/>
  <c r="I137" i="1"/>
  <c r="H137" i="1"/>
  <c r="I130" i="1"/>
  <c r="H130" i="1"/>
  <c r="I123" i="1"/>
  <c r="H123" i="1"/>
  <c r="I116" i="1"/>
  <c r="H116" i="1"/>
  <c r="I109" i="1"/>
  <c r="H109" i="1"/>
  <c r="I102" i="1"/>
  <c r="H102" i="1"/>
  <c r="I88" i="1"/>
  <c r="H88" i="1"/>
  <c r="I81" i="1"/>
  <c r="J40" i="5" s="1"/>
  <c r="H81" i="1"/>
  <c r="I40" i="5" s="1"/>
  <c r="T74" i="1"/>
  <c r="I74" i="1"/>
  <c r="H74" i="1"/>
  <c r="I67" i="1"/>
  <c r="H67" i="1"/>
  <c r="I58" i="1"/>
  <c r="H58" i="1"/>
  <c r="U53" i="1"/>
  <c r="T53" i="1"/>
  <c r="I53" i="1"/>
  <c r="H53" i="1"/>
  <c r="I46" i="1"/>
  <c r="H46" i="1"/>
  <c r="U32" i="1"/>
  <c r="T32" i="1"/>
  <c r="I32" i="1"/>
  <c r="H32" i="1"/>
  <c r="I25" i="5" l="1"/>
  <c r="I23" i="5" s="1"/>
  <c r="J37" i="5"/>
  <c r="J35" i="5" s="1"/>
  <c r="J25" i="5"/>
  <c r="J23" i="5" s="1"/>
  <c r="I37" i="5"/>
  <c r="I35" i="5" s="1"/>
  <c r="T310" i="1"/>
  <c r="U159" i="5"/>
  <c r="H342" i="1"/>
  <c r="I165" i="5"/>
  <c r="I163" i="5" s="1"/>
  <c r="I342" i="1"/>
  <c r="J165" i="5"/>
  <c r="J163" i="5" s="1"/>
  <c r="H95" i="1"/>
  <c r="I95" i="1"/>
  <c r="H310" i="1"/>
  <c r="I310" i="1"/>
  <c r="J345" i="1"/>
  <c r="J342" i="1" s="1"/>
  <c r="U157" i="5" l="1"/>
  <c r="G22" i="4"/>
  <c r="H22" i="4" s="1"/>
  <c r="H31" i="4" l="1"/>
  <c r="H28" i="4"/>
  <c r="R13" i="5" l="1"/>
  <c r="S13" i="5"/>
  <c r="U13" i="5"/>
  <c r="V13" i="5"/>
  <c r="R12" i="5" l="1"/>
  <c r="V33" i="4"/>
  <c r="G340" i="1"/>
  <c r="F340" i="1"/>
  <c r="G319" i="1"/>
  <c r="F319" i="1"/>
  <c r="G270" i="1"/>
  <c r="F270" i="1"/>
  <c r="G256" i="1"/>
  <c r="F256" i="1"/>
  <c r="F23" i="1"/>
  <c r="G277" i="1"/>
  <c r="F277" i="1"/>
  <c r="G242" i="1"/>
  <c r="F242" i="1"/>
  <c r="G235" i="1"/>
  <c r="L47" i="5" s="1"/>
  <c r="L13" i="5" s="1"/>
  <c r="F235" i="1"/>
  <c r="K47" i="5" s="1"/>
  <c r="K13" i="5" s="1"/>
  <c r="F214" i="1"/>
  <c r="F191" i="1"/>
  <c r="G186" i="1"/>
  <c r="F186" i="1"/>
  <c r="G179" i="1"/>
  <c r="F179" i="1"/>
  <c r="G172" i="1"/>
  <c r="F172" i="1"/>
  <c r="G165" i="1"/>
  <c r="F165" i="1"/>
  <c r="G158" i="1"/>
  <c r="F158" i="1"/>
  <c r="G149" i="1"/>
  <c r="F149" i="1"/>
  <c r="G144" i="1"/>
  <c r="F144" i="1"/>
  <c r="G137" i="1"/>
  <c r="F137" i="1"/>
  <c r="G130" i="1"/>
  <c r="F130" i="1"/>
  <c r="G123" i="1"/>
  <c r="F123" i="1"/>
  <c r="G116" i="1"/>
  <c r="F116" i="1"/>
  <c r="G109" i="1"/>
  <c r="F109" i="1"/>
  <c r="D23" i="1"/>
  <c r="G88" i="1"/>
  <c r="F88" i="1"/>
  <c r="G67" i="1"/>
  <c r="F67" i="1"/>
  <c r="F53" i="1"/>
  <c r="W52" i="1" s="1"/>
  <c r="E95" i="1"/>
  <c r="E93" i="1"/>
  <c r="D95" i="1"/>
  <c r="E25" i="1"/>
  <c r="D25" i="1"/>
  <c r="E312" i="1"/>
  <c r="D312" i="1"/>
  <c r="E310" i="1"/>
  <c r="F310" i="1"/>
  <c r="G310" i="1"/>
  <c r="D310" i="1"/>
  <c r="E335" i="1"/>
  <c r="D335" i="1"/>
  <c r="R10" i="5" l="1"/>
  <c r="T10" i="5" s="1"/>
  <c r="T12" i="5"/>
  <c r="D18" i="1"/>
  <c r="E18" i="1"/>
  <c r="G312" i="1"/>
  <c r="F312" i="1"/>
  <c r="G335" i="1"/>
  <c r="F335" i="1"/>
  <c r="G93" i="1"/>
  <c r="G95" i="1"/>
  <c r="F95" i="1"/>
  <c r="F93" i="1"/>
  <c r="W318" i="1"/>
  <c r="Y67" i="4" l="1"/>
  <c r="Y68" i="4"/>
  <c r="Y66" i="4"/>
  <c r="W69" i="4"/>
  <c r="X69" i="4"/>
  <c r="E69" i="4"/>
  <c r="F69" i="4"/>
  <c r="G69" i="4"/>
  <c r="H69" i="4"/>
  <c r="I69" i="4"/>
  <c r="J69" i="4"/>
  <c r="Q69" i="4"/>
  <c r="R69" i="4"/>
  <c r="S69" i="4"/>
  <c r="T69" i="4"/>
  <c r="U69" i="4"/>
  <c r="J284" i="1" l="1"/>
  <c r="J279" i="1" s="1"/>
  <c r="J263" i="1"/>
  <c r="J249" i="1"/>
  <c r="J221" i="1"/>
  <c r="J200" i="1"/>
  <c r="J277" i="1"/>
  <c r="J272" i="1" s="1"/>
  <c r="J270" i="1"/>
  <c r="J265" i="1" s="1"/>
  <c r="J256" i="1"/>
  <c r="J251" i="1" s="1"/>
  <c r="J242" i="1"/>
  <c r="J237" i="1" s="1"/>
  <c r="J235" i="1"/>
  <c r="J228" i="1"/>
  <c r="J223" i="1" s="1"/>
  <c r="J214" i="1"/>
  <c r="J209" i="1" s="1"/>
  <c r="J191" i="1"/>
  <c r="J188" i="1" s="1"/>
  <c r="J186" i="1"/>
  <c r="J181" i="1" s="1"/>
  <c r="J179" i="1"/>
  <c r="J174" i="1" s="1"/>
  <c r="J172" i="1"/>
  <c r="J167" i="1" s="1"/>
  <c r="J165" i="1"/>
  <c r="J160" i="1" s="1"/>
  <c r="J158" i="1"/>
  <c r="J153" i="1" s="1"/>
  <c r="J149" i="1"/>
  <c r="J144" i="1"/>
  <c r="J139" i="1" s="1"/>
  <c r="J137" i="1"/>
  <c r="J132" i="1" s="1"/>
  <c r="J130" i="1"/>
  <c r="J125" i="1" s="1"/>
  <c r="J123" i="1"/>
  <c r="J118" i="1" s="1"/>
  <c r="J116" i="1"/>
  <c r="J111" i="1" s="1"/>
  <c r="J109" i="1"/>
  <c r="J104" i="1" s="1"/>
  <c r="J102" i="1"/>
  <c r="J88" i="1"/>
  <c r="J83" i="1" s="1"/>
  <c r="J81" i="1"/>
  <c r="J37" i="1"/>
  <c r="J34" i="1" s="1"/>
  <c r="J32" i="1"/>
  <c r="J27" i="1" s="1"/>
  <c r="J76" i="1" l="1"/>
  <c r="K40" i="5"/>
  <c r="J146" i="1"/>
  <c r="J93" i="1"/>
  <c r="J97" i="1"/>
  <c r="J230" i="1"/>
  <c r="J207" i="1"/>
  <c r="J95" i="1" s="1"/>
  <c r="J319" i="1"/>
  <c r="J326" i="1"/>
  <c r="J331" i="1"/>
  <c r="J340" i="1"/>
  <c r="J335" i="1" s="1"/>
  <c r="J46" i="1"/>
  <c r="J53" i="1"/>
  <c r="J48" i="1" s="1"/>
  <c r="J58" i="1"/>
  <c r="J55" i="1" s="1"/>
  <c r="J67" i="1"/>
  <c r="J62" i="1" s="1"/>
  <c r="J74" i="1"/>
  <c r="B174" i="5"/>
  <c r="A364" i="1" s="1"/>
  <c r="J69" i="1" l="1"/>
  <c r="K35" i="5"/>
  <c r="J41" i="1"/>
  <c r="K23" i="5"/>
  <c r="J321" i="1"/>
  <c r="J90" i="1"/>
  <c r="J202" i="1"/>
  <c r="J328" i="1"/>
  <c r="J310" i="1"/>
  <c r="J314" i="1"/>
  <c r="J25" i="1"/>
  <c r="J23" i="1"/>
  <c r="J20" i="1" l="1"/>
  <c r="J16" i="1"/>
  <c r="D93" i="1" l="1"/>
  <c r="D16" i="1" s="1"/>
  <c r="F25" i="1"/>
  <c r="F18" i="1" s="1"/>
  <c r="G25" i="1"/>
  <c r="G18" i="1" s="1"/>
  <c r="H25" i="1"/>
  <c r="T25" i="1"/>
  <c r="T18" i="1" s="1"/>
  <c r="U25" i="1"/>
  <c r="E23" i="1"/>
  <c r="E16" i="1" s="1"/>
  <c r="F16" i="1"/>
  <c r="G23" i="1"/>
  <c r="G16" i="1" s="1"/>
  <c r="H23" i="1"/>
  <c r="H16" i="1" s="1"/>
  <c r="I23" i="1"/>
  <c r="I16" i="1" s="1"/>
  <c r="T23" i="1"/>
  <c r="T16" i="1" s="1"/>
  <c r="U23" i="1"/>
  <c r="U16" i="1" s="1"/>
  <c r="G14" i="1"/>
  <c r="F14" i="1"/>
  <c r="E14" i="1"/>
  <c r="D14" i="1"/>
  <c r="E328" i="1"/>
  <c r="F328" i="1"/>
  <c r="G328" i="1"/>
  <c r="H328" i="1"/>
  <c r="T328" i="1"/>
  <c r="U328" i="1"/>
  <c r="D328" i="1"/>
  <c r="I328" i="1"/>
  <c r="E321" i="1"/>
  <c r="F321" i="1"/>
  <c r="G321" i="1"/>
  <c r="H321" i="1"/>
  <c r="I156" i="5" s="1"/>
  <c r="I154" i="5" s="1"/>
  <c r="I321" i="1"/>
  <c r="J156" i="5" s="1"/>
  <c r="T321" i="1"/>
  <c r="U156" i="5" s="1"/>
  <c r="U154" i="5" s="1"/>
  <c r="U321" i="1"/>
  <c r="V156" i="5" s="1"/>
  <c r="V154" i="5" s="1"/>
  <c r="D321" i="1"/>
  <c r="I25" i="1"/>
  <c r="I18" i="1" s="1"/>
  <c r="J147" i="5" l="1"/>
  <c r="J154" i="5"/>
  <c r="U18" i="1"/>
  <c r="S145" i="5" l="1"/>
  <c r="R145" i="5"/>
  <c r="V35" i="4" s="1"/>
  <c r="J145" i="5"/>
  <c r="L145" i="5"/>
  <c r="R133" i="5" l="1"/>
  <c r="S46" i="5"/>
  <c r="I133" i="5"/>
  <c r="V32" i="4"/>
  <c r="V31" i="4"/>
  <c r="V29" i="4"/>
  <c r="V28" i="4"/>
  <c r="V26" i="4"/>
  <c r="V23" i="4"/>
  <c r="V22" i="4"/>
  <c r="J41" i="5"/>
  <c r="J38" i="5"/>
  <c r="K38" i="5"/>
  <c r="L38" i="5"/>
  <c r="V18" i="4"/>
  <c r="S12" i="5" l="1"/>
  <c r="S10" i="5" s="1"/>
  <c r="S44" i="5"/>
  <c r="V133" i="5"/>
  <c r="V46" i="5"/>
  <c r="U133" i="5"/>
  <c r="U46" i="5"/>
  <c r="I44" i="5"/>
  <c r="V30" i="4"/>
  <c r="S133" i="5"/>
  <c r="V21" i="4"/>
  <c r="AA44" i="5"/>
  <c r="I41" i="5"/>
  <c r="D16" i="5"/>
  <c r="D19" i="5" s="1"/>
  <c r="D22" i="5" s="1"/>
  <c r="D25" i="5" s="1"/>
  <c r="D28" i="5" s="1"/>
  <c r="V44" i="5" l="1"/>
  <c r="U44" i="5"/>
  <c r="AA45" i="5" s="1"/>
  <c r="V17" i="4"/>
  <c r="V40" i="4" s="1"/>
  <c r="W17" i="4" s="1"/>
  <c r="K16" i="5"/>
  <c r="I16" i="5"/>
  <c r="V14" i="4"/>
  <c r="L16" i="5"/>
  <c r="J16" i="5"/>
  <c r="J12" i="5" s="1"/>
  <c r="J44" i="5"/>
  <c r="D34" i="5"/>
  <c r="D37" i="5" s="1"/>
  <c r="D40" i="5" s="1"/>
  <c r="D31" i="5"/>
  <c r="V69" i="4"/>
  <c r="D69" i="4"/>
  <c r="AA31" i="4"/>
  <c r="H26" i="4"/>
  <c r="W24" i="4" l="1"/>
  <c r="D24" i="4" s="1"/>
  <c r="W30" i="4"/>
  <c r="W18" i="4"/>
  <c r="X18" i="4" s="1"/>
  <c r="W22" i="4"/>
  <c r="W25" i="4"/>
  <c r="D25" i="4" s="1"/>
  <c r="W21" i="4"/>
  <c r="W27" i="4"/>
  <c r="D27" i="4" s="1"/>
  <c r="W35" i="4"/>
  <c r="W33" i="4"/>
  <c r="W23" i="4"/>
  <c r="W28" i="4"/>
  <c r="W26" i="4"/>
  <c r="W29" i="4"/>
  <c r="W32" i="4"/>
  <c r="X32" i="4" s="1"/>
  <c r="W31" i="4"/>
  <c r="K14" i="5"/>
  <c r="Y69" i="4"/>
  <c r="J14" i="5"/>
  <c r="J10" i="5"/>
  <c r="L14" i="5"/>
  <c r="I38" i="5"/>
  <c r="D43" i="5"/>
  <c r="D49" i="4" l="1"/>
  <c r="D39" i="4"/>
  <c r="W39" i="4"/>
  <c r="I14" i="5"/>
  <c r="D50" i="5"/>
  <c r="D46" i="5" l="1"/>
  <c r="D53" i="5"/>
  <c r="D56" i="5" s="1"/>
  <c r="D59" i="5" s="1"/>
  <c r="D62" i="5" s="1"/>
  <c r="D65" i="5" s="1"/>
  <c r="D68" i="5" s="1"/>
  <c r="D71" i="5" s="1"/>
  <c r="D74" i="5" s="1"/>
  <c r="D80" i="5" l="1"/>
  <c r="D83" i="5" s="1"/>
  <c r="D77" i="5"/>
  <c r="D86" i="5" l="1"/>
  <c r="D89" i="5" s="1"/>
  <c r="D92" i="5" s="1"/>
  <c r="D98" i="5" l="1"/>
  <c r="D101" i="5" s="1"/>
  <c r="D104" i="5" s="1"/>
  <c r="D110" i="5" s="1"/>
  <c r="D95" i="5"/>
  <c r="D107" i="5" l="1"/>
  <c r="D120" i="5" s="1"/>
  <c r="D123" i="5" l="1"/>
  <c r="D126" i="5" l="1"/>
  <c r="D129" i="5" l="1"/>
  <c r="K174" i="5"/>
  <c r="Z31" i="4"/>
  <c r="D135" i="5" l="1"/>
  <c r="D132" i="5"/>
  <c r="D138" i="5" s="1"/>
  <c r="D144" i="5" s="1"/>
  <c r="E174" i="1"/>
  <c r="F174" i="1"/>
  <c r="G174" i="1"/>
  <c r="H174" i="1"/>
  <c r="I174" i="1"/>
  <c r="T174" i="1"/>
  <c r="U174" i="1"/>
  <c r="D174" i="1"/>
  <c r="D150" i="5" l="1"/>
  <c r="D147" i="5" s="1"/>
  <c r="D153" i="5" s="1"/>
  <c r="D159" i="5" s="1"/>
  <c r="D165" i="5" s="1"/>
  <c r="D171" i="5" s="1"/>
  <c r="D141" i="5"/>
  <c r="D156" i="5" l="1"/>
  <c r="D162" i="5" s="1"/>
  <c r="D168" i="5" s="1"/>
  <c r="T307" i="1" l="1"/>
  <c r="U307" i="1"/>
  <c r="E307" i="1"/>
  <c r="F307" i="1"/>
  <c r="G307" i="1"/>
  <c r="I307" i="1"/>
  <c r="D307" i="1"/>
  <c r="U314" i="1"/>
  <c r="T314" i="1"/>
  <c r="U150" i="5" s="1"/>
  <c r="E314" i="1"/>
  <c r="D314" i="1"/>
  <c r="F90" i="1"/>
  <c r="G90" i="1"/>
  <c r="I90" i="1"/>
  <c r="E279" i="1"/>
  <c r="F279" i="1"/>
  <c r="G279" i="1"/>
  <c r="H279" i="1"/>
  <c r="I279" i="1"/>
  <c r="T279" i="1"/>
  <c r="U279" i="1"/>
  <c r="D279" i="1"/>
  <c r="E272" i="1"/>
  <c r="F272" i="1"/>
  <c r="G272" i="1"/>
  <c r="H272" i="1"/>
  <c r="I272" i="1"/>
  <c r="T272" i="1"/>
  <c r="U272" i="1"/>
  <c r="D272" i="1"/>
  <c r="E265" i="1"/>
  <c r="F265" i="1"/>
  <c r="G265" i="1"/>
  <c r="H265" i="1"/>
  <c r="I265" i="1"/>
  <c r="T265" i="1"/>
  <c r="U265" i="1"/>
  <c r="D265" i="1"/>
  <c r="E258" i="1"/>
  <c r="F258" i="1"/>
  <c r="G258" i="1"/>
  <c r="H258" i="1"/>
  <c r="I258" i="1"/>
  <c r="T258" i="1"/>
  <c r="U258" i="1"/>
  <c r="D258" i="1"/>
  <c r="E251" i="1"/>
  <c r="F251" i="1"/>
  <c r="G251" i="1"/>
  <c r="H251" i="1"/>
  <c r="I251" i="1"/>
  <c r="T251" i="1"/>
  <c r="U251" i="1"/>
  <c r="D251" i="1"/>
  <c r="E244" i="1"/>
  <c r="F244" i="1"/>
  <c r="G244" i="1"/>
  <c r="H244" i="1"/>
  <c r="I244" i="1"/>
  <c r="T244" i="1"/>
  <c r="U244" i="1"/>
  <c r="D244" i="1"/>
  <c r="U237" i="1"/>
  <c r="T237" i="1"/>
  <c r="E237" i="1"/>
  <c r="D237" i="1"/>
  <c r="U216" i="1"/>
  <c r="T216" i="1"/>
  <c r="E216" i="1"/>
  <c r="D216" i="1"/>
  <c r="E209" i="1"/>
  <c r="D209" i="1"/>
  <c r="E202" i="1"/>
  <c r="F202" i="1"/>
  <c r="G202" i="1"/>
  <c r="H202" i="1"/>
  <c r="I202" i="1"/>
  <c r="T202" i="1"/>
  <c r="U202" i="1"/>
  <c r="D202" i="1"/>
  <c r="E195" i="1"/>
  <c r="F195" i="1"/>
  <c r="G195" i="1"/>
  <c r="H195" i="1"/>
  <c r="I195" i="1"/>
  <c r="T195" i="1"/>
  <c r="U195" i="1"/>
  <c r="D195" i="1"/>
  <c r="U188" i="1"/>
  <c r="T188" i="1"/>
  <c r="E188" i="1"/>
  <c r="D188" i="1"/>
  <c r="U181" i="1"/>
  <c r="T181" i="1"/>
  <c r="E181" i="1"/>
  <c r="D181" i="1"/>
  <c r="U167" i="1"/>
  <c r="T167" i="1"/>
  <c r="E167" i="1"/>
  <c r="D167" i="1"/>
  <c r="U160" i="1"/>
  <c r="T160" i="1"/>
  <c r="E160" i="1"/>
  <c r="D160" i="1"/>
  <c r="U153" i="1"/>
  <c r="T153" i="1"/>
  <c r="E153" i="1"/>
  <c r="D153" i="1"/>
  <c r="U146" i="1"/>
  <c r="T146" i="1"/>
  <c r="E146" i="1"/>
  <c r="D146" i="1"/>
  <c r="U139" i="1"/>
  <c r="T139" i="1"/>
  <c r="E139" i="1"/>
  <c r="D139" i="1"/>
  <c r="U132" i="1"/>
  <c r="T132" i="1"/>
  <c r="E132" i="1"/>
  <c r="D132" i="1"/>
  <c r="U230" i="1"/>
  <c r="T230" i="1"/>
  <c r="E230" i="1"/>
  <c r="D230" i="1"/>
  <c r="U223" i="1"/>
  <c r="T223" i="1"/>
  <c r="E223" i="1"/>
  <c r="D223" i="1"/>
  <c r="U125" i="1"/>
  <c r="T125" i="1"/>
  <c r="E125" i="1"/>
  <c r="D125" i="1"/>
  <c r="U118" i="1"/>
  <c r="T118" i="1"/>
  <c r="E118" i="1"/>
  <c r="D118" i="1"/>
  <c r="U111" i="1"/>
  <c r="T111" i="1"/>
  <c r="E111" i="1"/>
  <c r="D111" i="1"/>
  <c r="U104" i="1"/>
  <c r="T104" i="1"/>
  <c r="E104" i="1"/>
  <c r="D104" i="1"/>
  <c r="U97" i="1"/>
  <c r="T97" i="1"/>
  <c r="E97" i="1"/>
  <c r="D97" i="1"/>
  <c r="G20" i="1"/>
  <c r="H20" i="1"/>
  <c r="I20" i="1"/>
  <c r="T20" i="1"/>
  <c r="U20" i="1"/>
  <c r="D20" i="1"/>
  <c r="E83" i="1"/>
  <c r="F83" i="1"/>
  <c r="G83" i="1"/>
  <c r="H83" i="1"/>
  <c r="I83" i="1"/>
  <c r="T83" i="1"/>
  <c r="U83" i="1"/>
  <c r="D83" i="1"/>
  <c r="E76" i="1"/>
  <c r="F76" i="1"/>
  <c r="G76" i="1"/>
  <c r="H76" i="1"/>
  <c r="I76" i="1"/>
  <c r="T76" i="1"/>
  <c r="U76" i="1"/>
  <c r="D76" i="1"/>
  <c r="U69" i="1"/>
  <c r="T69" i="1"/>
  <c r="E69" i="1"/>
  <c r="D69" i="1"/>
  <c r="U62" i="1"/>
  <c r="T62" i="1"/>
  <c r="E62" i="1"/>
  <c r="T55" i="1"/>
  <c r="U55" i="1"/>
  <c r="E55" i="1"/>
  <c r="D55" i="1"/>
  <c r="E48" i="1"/>
  <c r="F48" i="1"/>
  <c r="G48" i="1"/>
  <c r="H48" i="1"/>
  <c r="I48" i="1"/>
  <c r="T48" i="1"/>
  <c r="U48" i="1"/>
  <c r="D48" i="1"/>
  <c r="U41" i="1"/>
  <c r="T41" i="1"/>
  <c r="E41" i="1"/>
  <c r="D41" i="1"/>
  <c r="U34" i="1"/>
  <c r="T34" i="1"/>
  <c r="E34" i="1"/>
  <c r="D34" i="1"/>
  <c r="U27" i="1"/>
  <c r="T27" i="1"/>
  <c r="E27" i="1"/>
  <c r="D27" i="1"/>
  <c r="G314" i="1"/>
  <c r="F314" i="1"/>
  <c r="G237" i="1"/>
  <c r="F237" i="1"/>
  <c r="G230" i="1"/>
  <c r="F230" i="1"/>
  <c r="G223" i="1"/>
  <c r="F223" i="1"/>
  <c r="G216" i="1"/>
  <c r="F216" i="1"/>
  <c r="G209" i="1"/>
  <c r="F209" i="1"/>
  <c r="G188" i="1"/>
  <c r="F188" i="1"/>
  <c r="G181" i="1"/>
  <c r="F181" i="1"/>
  <c r="G167" i="1"/>
  <c r="F167" i="1"/>
  <c r="G160" i="1"/>
  <c r="F160" i="1"/>
  <c r="G153" i="1"/>
  <c r="F153" i="1"/>
  <c r="G146" i="1"/>
  <c r="F146" i="1"/>
  <c r="G139" i="1"/>
  <c r="F139" i="1"/>
  <c r="G132" i="1"/>
  <c r="F132" i="1"/>
  <c r="G125" i="1"/>
  <c r="F125" i="1"/>
  <c r="G118" i="1"/>
  <c r="F118" i="1"/>
  <c r="G111" i="1"/>
  <c r="F111" i="1"/>
  <c r="G104" i="1"/>
  <c r="F104" i="1"/>
  <c r="G97" i="1"/>
  <c r="F97" i="1"/>
  <c r="G69" i="1"/>
  <c r="F69" i="1"/>
  <c r="G62" i="1"/>
  <c r="F62" i="1"/>
  <c r="G55" i="1"/>
  <c r="F55" i="1"/>
  <c r="G41" i="1"/>
  <c r="F41" i="1"/>
  <c r="G34" i="1"/>
  <c r="F34" i="1"/>
  <c r="G27" i="1"/>
  <c r="F27" i="1"/>
  <c r="U148" i="5" l="1"/>
  <c r="U147" i="5"/>
  <c r="V150" i="5"/>
  <c r="L46" i="5"/>
  <c r="K46" i="5"/>
  <c r="J195" i="1"/>
  <c r="J244" i="1"/>
  <c r="J258" i="1"/>
  <c r="D90" i="1"/>
  <c r="T90" i="1"/>
  <c r="F13" i="1"/>
  <c r="K11" i="5" s="1"/>
  <c r="U90" i="1"/>
  <c r="U13" i="1"/>
  <c r="V11" i="5" s="1"/>
  <c r="T13" i="1"/>
  <c r="U11" i="5" s="1"/>
  <c r="E90" i="1"/>
  <c r="E20" i="1"/>
  <c r="E13" i="1"/>
  <c r="J11" i="5" s="1"/>
  <c r="G13" i="1"/>
  <c r="L11" i="5" s="1"/>
  <c r="F20" i="1"/>
  <c r="V147" i="5" l="1"/>
  <c r="V148" i="5"/>
  <c r="U145" i="5"/>
  <c r="U12" i="5"/>
  <c r="U10" i="5" s="1"/>
  <c r="K44" i="5"/>
  <c r="L44" i="5"/>
  <c r="L12" i="5"/>
  <c r="L10" i="5" s="1"/>
  <c r="I13" i="1"/>
  <c r="S11" i="5" s="1"/>
  <c r="D13" i="1"/>
  <c r="I11" i="5" s="1"/>
  <c r="H230" i="1"/>
  <c r="H223" i="1"/>
  <c r="H216" i="1"/>
  <c r="H209" i="1"/>
  <c r="H188" i="1"/>
  <c r="H181" i="1"/>
  <c r="H167" i="1"/>
  <c r="H160" i="1"/>
  <c r="H153" i="1"/>
  <c r="H146" i="1"/>
  <c r="H139" i="1"/>
  <c r="H132" i="1"/>
  <c r="H125" i="1"/>
  <c r="H118" i="1"/>
  <c r="H111" i="1"/>
  <c r="H104" i="1"/>
  <c r="H97" i="1"/>
  <c r="H69" i="1"/>
  <c r="H62" i="1"/>
  <c r="H55" i="1"/>
  <c r="H41" i="1"/>
  <c r="H34" i="1"/>
  <c r="H27" i="1"/>
  <c r="V145" i="5" l="1"/>
  <c r="V12" i="5"/>
  <c r="V10" i="5" s="1"/>
  <c r="H237" i="1"/>
  <c r="I111" i="1"/>
  <c r="H90" i="1" l="1"/>
  <c r="I237" i="1" l="1"/>
  <c r="I230" i="1"/>
  <c r="I223" i="1"/>
  <c r="I216" i="1"/>
  <c r="J216" i="1" s="1"/>
  <c r="I209" i="1"/>
  <c r="I188" i="1"/>
  <c r="I181" i="1"/>
  <c r="I167" i="1"/>
  <c r="I160" i="1"/>
  <c r="I153" i="1"/>
  <c r="I146" i="1"/>
  <c r="I139" i="1"/>
  <c r="I132" i="1"/>
  <c r="I125" i="1"/>
  <c r="I118" i="1"/>
  <c r="I104" i="1"/>
  <c r="I97" i="1"/>
  <c r="I69" i="1"/>
  <c r="I62" i="1"/>
  <c r="I41" i="1"/>
  <c r="I55" i="1"/>
  <c r="I34" i="1"/>
  <c r="I27" i="1"/>
  <c r="H356" i="1" l="1"/>
  <c r="H312" i="1"/>
  <c r="H18" i="1" s="1"/>
  <c r="H13" i="1" s="1"/>
  <c r="R11" i="5" s="1"/>
  <c r="J361" i="1"/>
  <c r="K171" i="5" s="1"/>
  <c r="K147" i="5" s="1"/>
  <c r="H307" i="1" l="1"/>
  <c r="K169" i="5"/>
  <c r="J356" i="1"/>
  <c r="J312" i="1"/>
  <c r="I169" i="5"/>
  <c r="K145" i="5" l="1"/>
  <c r="K12" i="5"/>
  <c r="K10" i="5" s="1"/>
  <c r="J18" i="1"/>
  <c r="J13" i="1" s="1"/>
  <c r="J307" i="1"/>
  <c r="I148" i="5"/>
  <c r="I147" i="5" l="1"/>
  <c r="I12" i="5" l="1"/>
  <c r="I10" i="5" s="1"/>
  <c r="I145" i="5"/>
</calcChain>
</file>

<file path=xl/comments1.xml><?xml version="1.0" encoding="utf-8"?>
<comments xmlns="http://schemas.openxmlformats.org/spreadsheetml/2006/main">
  <authors>
    <author>Автор</author>
  </authors>
  <commentList>
    <comment ref="H28" authorId="0">
      <text>
        <r>
          <rPr>
            <b/>
            <sz val="12"/>
            <color indexed="81"/>
            <rFont val="Tahoma"/>
            <family val="2"/>
            <charset val="204"/>
          </rPr>
          <t>Автор:</t>
        </r>
        <r>
          <rPr>
            <sz val="12"/>
            <color indexed="81"/>
            <rFont val="Tahoma"/>
            <family val="2"/>
            <charset val="204"/>
          </rPr>
          <t xml:space="preserve">
новое кл 10 090</t>
        </r>
      </text>
    </comment>
  </commentList>
</comments>
</file>

<file path=xl/sharedStrings.xml><?xml version="1.0" encoding="utf-8"?>
<sst xmlns="http://schemas.openxmlformats.org/spreadsheetml/2006/main" count="1031" uniqueCount="363">
  <si>
    <t>Статус</t>
  </si>
  <si>
    <t>Источники финансирования</t>
  </si>
  <si>
    <t>Муниципальная программа</t>
  </si>
  <si>
    <t>"Обеспечение функционирования и модернизации объектов жилищно-коммунального хозяйства"</t>
  </si>
  <si>
    <t>Всего</t>
  </si>
  <si>
    <t>в том числе:</t>
  </si>
  <si>
    <t xml:space="preserve">федеральный бюджет </t>
  </si>
  <si>
    <t>краевой бюджет</t>
  </si>
  <si>
    <t>внебюджетные источники</t>
  </si>
  <si>
    <t>местный бюджет</t>
  </si>
  <si>
    <t>юридические лица</t>
  </si>
  <si>
    <t>Софинансирование мероприятий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технического оборудования, спецтехники для обеспечения функционирования систем теплоснабжения, электроснабжения, водоотведения и очистки сточных вод</t>
  </si>
  <si>
    <t>Финансирование (возмещение)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</t>
  </si>
  <si>
    <t>Компенсация недополученных доходов по содержанию и ремонту жилых помещений в многоквартирных домах коридорного типа муниципального жилищного фонда</t>
  </si>
  <si>
    <t>Реализация отдельных мер по обеспечению ограничения платы граждан за коммунальные услуги</t>
  </si>
  <si>
    <t>Расходы на общедоступные бани</t>
  </si>
  <si>
    <t>Содержание и  ремонт коммунальной инфраструктуры</t>
  </si>
  <si>
    <t>Уничтожение произрастания дикорастущей конопли</t>
  </si>
  <si>
    <t>Оплата за потребленную электроэнергию на уличное освещение</t>
  </si>
  <si>
    <t>Содержание, текущий ремонт уличного освещения</t>
  </si>
  <si>
    <t xml:space="preserve">Содержание зеленых насаждений </t>
  </si>
  <si>
    <t>Организация и содержание мест захоронения</t>
  </si>
  <si>
    <t>Ликвидация несанкционированных свалок</t>
  </si>
  <si>
    <t>Содержание и ремонт фонтанов</t>
  </si>
  <si>
    <t>Организация проведения мероприятий по отлову, учету, содержанию и иному обращению с безнадзорными домашними животными</t>
  </si>
  <si>
    <t>Отлов и содержание безнадзорных животных</t>
  </si>
  <si>
    <t>Содержание парков, скверов, других территорий, не являющихся придомовыми</t>
  </si>
  <si>
    <t>Вывоз мусора в весенний период</t>
  </si>
  <si>
    <t>Софинансирование мероприятий на организацию и проведение акарицидных обработок мест массового отдыха населения</t>
  </si>
  <si>
    <t>Организация и проведение акарицидных обработок мест массового отдыха населения</t>
  </si>
  <si>
    <t xml:space="preserve">Благоустройство территории городской площадки МБУК "Городской Дворец культуры"  для проведение новогодних мероприятий </t>
  </si>
  <si>
    <t>Проектные работы</t>
  </si>
  <si>
    <t>Подпрограмма 1</t>
  </si>
  <si>
    <t xml:space="preserve">"Модернизация, реконструкция и капитальный ремонт объектов жилищно-коммунальной инфраструктуры города Ачинска" </t>
  </si>
  <si>
    <t>Подпрограмма 2</t>
  </si>
  <si>
    <t xml:space="preserve">"Благоустройство территории города Ачинска" </t>
  </si>
  <si>
    <t>Мероприятие программы 1.1</t>
  </si>
  <si>
    <t>Мероприятие программы 1.2</t>
  </si>
  <si>
    <t>Мероприятие программы 1.3</t>
  </si>
  <si>
    <t>Мероприятие программы 1.4</t>
  </si>
  <si>
    <t>Мероприятие программы 1.5</t>
  </si>
  <si>
    <t>Мероприятие программы 1.6</t>
  </si>
  <si>
    <t>Мероприятие программы 1.7</t>
  </si>
  <si>
    <t>Мероприятие программы 1.8</t>
  </si>
  <si>
    <t>Мероприятие программы 1.9</t>
  </si>
  <si>
    <t>Мероприятие программы 2.1</t>
  </si>
  <si>
    <t>Мероприятие программы 2.2</t>
  </si>
  <si>
    <t>Мероприятие программы 2.3</t>
  </si>
  <si>
    <t>Мероприятие программы 2.4</t>
  </si>
  <si>
    <t>Мероприятие программы 2.5</t>
  </si>
  <si>
    <t>Мероприятие программы 2.6</t>
  </si>
  <si>
    <t>Мероприятие программы 2.7</t>
  </si>
  <si>
    <t>Мероприятие программы 2.8</t>
  </si>
  <si>
    <t>Мероприятие программы 2.9</t>
  </si>
  <si>
    <t>Мероприятие программы 2.10</t>
  </si>
  <si>
    <t>Мероприятие программы 2.11</t>
  </si>
  <si>
    <t>Мероприятие программы 2.12</t>
  </si>
  <si>
    <t>Мероприятие программы 2.13</t>
  </si>
  <si>
    <t>Мероприятие программы 2.14</t>
  </si>
  <si>
    <t>Мероприятие программы 2.16</t>
  </si>
  <si>
    <t>Мероприятие программы 2.17</t>
  </si>
  <si>
    <t>Мероприятие программы 2.18</t>
  </si>
  <si>
    <t>Мероприятие программы 2.19</t>
  </si>
  <si>
    <t>Ремонт подпорных стен, инженерные изыскания, проектные работы, обследование технического состояния</t>
  </si>
  <si>
    <t>Строительство кладбищ</t>
  </si>
  <si>
    <t>Мероприятия благотворительности</t>
  </si>
  <si>
    <t>Подпрограмма 3</t>
  </si>
  <si>
    <t>«Обеспечение реализации муниципальной программы и прочие мероприятия»</t>
  </si>
  <si>
    <t>Мероприятие программы 3.1</t>
  </si>
  <si>
    <t>Мероприятие программы 3.2</t>
  </si>
  <si>
    <t>Обеспечение деятельности муниципальных учреждений</t>
  </si>
  <si>
    <t>Государственная экспертиза проекта и проверка достоверности определения сметной стоимости строительства, реконструкции, капитального ремонта объектов капитального строительства</t>
  </si>
  <si>
    <t xml:space="preserve">Устройство и ремонт остановок </t>
  </si>
  <si>
    <t>Информация об использовании бюджетных ассигнований бюджета города, федерального и краевого бюджетов, и иных средств на реализацию программы  с указанием плановых и фактических значений</t>
  </si>
  <si>
    <t>план</t>
  </si>
  <si>
    <t>факт</t>
  </si>
  <si>
    <t>январь-июнь</t>
  </si>
  <si>
    <t>значение на конец года</t>
  </si>
  <si>
    <t>Плановый период</t>
  </si>
  <si>
    <t>Примечание (информация о выполненных мероприятиях за отчетный период с уточнением объемов работ и места их выполнения, в случае отклонения плановых значений от фактических, указать причины отклонений)</t>
  </si>
  <si>
    <t>Ремонт жилых помещений</t>
  </si>
  <si>
    <t>Устройство уличного освещения</t>
  </si>
  <si>
    <t>Содержание пешеходных мостиков и лестниц на улицах города</t>
  </si>
  <si>
    <t>Софинансирование мероприятий на реализацию проектов по благоустройству территорий поселений, городских округов</t>
  </si>
  <si>
    <t>Очистка попр от несанкционированных объявлений</t>
  </si>
  <si>
    <t>Демонтаж рекламных конструкций</t>
  </si>
  <si>
    <t>Мероприятие программы 2.20</t>
  </si>
  <si>
    <t>Мероприятие программы 2.21</t>
  </si>
  <si>
    <t>Мероприятие программы 2.22</t>
  </si>
  <si>
    <t>Мероприятие программы 2.23</t>
  </si>
  <si>
    <t>Мероприятие программы 2.24</t>
  </si>
  <si>
    <t>Мероприятие программы 2.27</t>
  </si>
  <si>
    <t>Мероприятие программы 2.29</t>
  </si>
  <si>
    <t>Устройство спортивных площадок</t>
  </si>
  <si>
    <t>тыс.рублей</t>
  </si>
  <si>
    <t>Приложение № 2</t>
  </si>
  <si>
    <t>Приложение № 1</t>
  </si>
  <si>
    <t>№ п/п</t>
  </si>
  <si>
    <t>Ед. измерения</t>
  </si>
  <si>
    <t>Муниципальная программа "Обеспечение функционирования и модернизации объектов жилищно-коммунального хозяйства"</t>
  </si>
  <si>
    <t>Цель: Обеспечение населения города качественными жилищно-коммунальными услугами в условиях развития
 рыночных отношений в отрасли и ограниченного роста оплаты жилищно-коммунальных услуг</t>
  </si>
  <si>
    <t>%</t>
  </si>
  <si>
    <t>Задачи: 1. Развитие, модернизация и капитальный ремонт объектов коммунальной инфраструктуры и жилищного фонда города Ачинска.
                 2. Обеспечение доступности предоставляемых жилищно-коммунальных услуг.</t>
  </si>
  <si>
    <t xml:space="preserve">Подпрограмма 1 "Модернизация, реконструкция и капитальный ремонт объектов жилищно-коммунальной инфраструктуры города Ачинска" </t>
  </si>
  <si>
    <t>Уровень  возмещения населением затрат на предоставление жилищно-коммунальных услуг по установленным для населения тарифам</t>
  </si>
  <si>
    <t>Задача 3: Выполнение комплексного благоустройства территории города для комфортного проживания населения.</t>
  </si>
  <si>
    <t>Подпрограмма 2. "Благоустройство  территории города Ачинска"</t>
  </si>
  <si>
    <t xml:space="preserve">Уничтожение произрастания дикорастущей конопли
</t>
  </si>
  <si>
    <t>м2</t>
  </si>
  <si>
    <t>Потребленная электроэнергия на уличное освещение</t>
  </si>
  <si>
    <t>тыс.кВт/час</t>
  </si>
  <si>
    <t>Содержание, текущий ремонт установок уличного освещения</t>
  </si>
  <si>
    <t>шт</t>
  </si>
  <si>
    <t>Строительство уличного освещения</t>
  </si>
  <si>
    <t>км</t>
  </si>
  <si>
    <t>дерево</t>
  </si>
  <si>
    <t>Содержание мест захоронения</t>
  </si>
  <si>
    <t>м3</t>
  </si>
  <si>
    <t>Отлов животных</t>
  </si>
  <si>
    <t>Акарицидная обработка</t>
  </si>
  <si>
    <t>Информация о целевых показателях муниципальной программы и показателях результативности подпрограмм муниципальной программы города Ачинска</t>
  </si>
  <si>
    <t>Цель, целевые показатели, задачи, показатели результативности</t>
  </si>
  <si>
    <t>Весовой критерий</t>
  </si>
  <si>
    <t>январь</t>
  </si>
  <si>
    <t>адм</t>
  </si>
  <si>
    <t>уличное</t>
  </si>
  <si>
    <t>светоф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</si>
  <si>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</si>
  <si>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</si>
  <si>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</si>
  <si>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</si>
  <si>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</si>
  <si>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</si>
  <si>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</si>
  <si>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</si>
  <si>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</si>
  <si>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</si>
  <si>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</si>
  <si>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Примечание (причины невыполнения показателей по муниципальной программе, выбор действий по преодолению)</t>
  </si>
  <si>
    <t>Наименование ГРБС</t>
  </si>
  <si>
    <t>Код бюджетной классификации</t>
  </si>
  <si>
    <t>ГРБС</t>
  </si>
  <si>
    <t>РзПр</t>
  </si>
  <si>
    <t>ЦСР</t>
  </si>
  <si>
    <t>ВР</t>
  </si>
  <si>
    <t>всего расходные обязательства</t>
  </si>
  <si>
    <t>в том числе по ГРБС:</t>
  </si>
  <si>
    <t>администрация города Ачинска</t>
  </si>
  <si>
    <t>МКУ "УКС"</t>
  </si>
  <si>
    <t xml:space="preserve">
мероприятие 1.1</t>
  </si>
  <si>
    <t>730</t>
  </si>
  <si>
    <t>0502</t>
  </si>
  <si>
    <t>04100S5710</t>
  </si>
  <si>
    <t xml:space="preserve">
мероприятие 1.2</t>
  </si>
  <si>
    <t>0410075710</t>
  </si>
  <si>
    <t>243</t>
  </si>
  <si>
    <t xml:space="preserve">
мероприятие 1.3</t>
  </si>
  <si>
    <t xml:space="preserve">
мероприятие 1.4</t>
  </si>
  <si>
    <t>0501</t>
  </si>
  <si>
    <t xml:space="preserve">
мероприятие 1.6</t>
  </si>
  <si>
    <t xml:space="preserve">
мероприятие 1.5</t>
  </si>
  <si>
    <t>0410086060</t>
  </si>
  <si>
    <t>810</t>
  </si>
  <si>
    <t xml:space="preserve">
мероприятие 1.7</t>
  </si>
  <si>
    <t xml:space="preserve">
мероприятие 1.8</t>
  </si>
  <si>
    <t>0505</t>
  </si>
  <si>
    <t>0410086070</t>
  </si>
  <si>
    <t xml:space="preserve">
мероприятие 1.9</t>
  </si>
  <si>
    <t xml:space="preserve">
мероприятие 2.1</t>
  </si>
  <si>
    <t>0314</t>
  </si>
  <si>
    <t>0420086100</t>
  </si>
  <si>
    <t xml:space="preserve">
мероприятие 2.2</t>
  </si>
  <si>
    <t>0503</t>
  </si>
  <si>
    <t>0420086110</t>
  </si>
  <si>
    <t xml:space="preserve">
мероприятие 2.3</t>
  </si>
  <si>
    <t>0420086120</t>
  </si>
  <si>
    <t xml:space="preserve">
мероприятие 2.4</t>
  </si>
  <si>
    <t>414</t>
  </si>
  <si>
    <t xml:space="preserve">
мероприятие 2.5</t>
  </si>
  <si>
    <t>0420086140</t>
  </si>
  <si>
    <t xml:space="preserve">
мероприятие 2.6</t>
  </si>
  <si>
    <t>0420086150</t>
  </si>
  <si>
    <t xml:space="preserve">
мероприятие 2.7</t>
  </si>
  <si>
    <t>0420086160</t>
  </si>
  <si>
    <t xml:space="preserve">
мероприятие 2.8</t>
  </si>
  <si>
    <t>0420086170</t>
  </si>
  <si>
    <t xml:space="preserve">
мероприятие 2.9</t>
  </si>
  <si>
    <t>0412</t>
  </si>
  <si>
    <t>0420075180</t>
  </si>
  <si>
    <t xml:space="preserve">
мероприятие 2.10</t>
  </si>
  <si>
    <t>0420086250</t>
  </si>
  <si>
    <t xml:space="preserve">
мероприятие 2.11</t>
  </si>
  <si>
    <t>0420086190</t>
  </si>
  <si>
    <t xml:space="preserve">
мероприятие 2.12</t>
  </si>
  <si>
    <t xml:space="preserve">
мероприятие 2.13</t>
  </si>
  <si>
    <t xml:space="preserve">
мероприятие 2.14</t>
  </si>
  <si>
    <t>0420086350</t>
  </si>
  <si>
    <t xml:space="preserve">
мероприятие 2.15</t>
  </si>
  <si>
    <t>0420086220</t>
  </si>
  <si>
    <t xml:space="preserve">
мероприятие 2.16</t>
  </si>
  <si>
    <t>04200S7410</t>
  </si>
  <si>
    <t xml:space="preserve">
мероприятие 2.17</t>
  </si>
  <si>
    <t>244</t>
  </si>
  <si>
    <t xml:space="preserve">
мероприятие 2.18</t>
  </si>
  <si>
    <t>0909</t>
  </si>
  <si>
    <t>04200S5550</t>
  </si>
  <si>
    <t xml:space="preserve">
мероприятие 2.19</t>
  </si>
  <si>
    <t>0420075550</t>
  </si>
  <si>
    <t xml:space="preserve">
мероприятие 2.20</t>
  </si>
  <si>
    <t>0420086330</t>
  </si>
  <si>
    <t xml:space="preserve">
мероприятие 2.21</t>
  </si>
  <si>
    <t>0420086340</t>
  </si>
  <si>
    <t xml:space="preserve">
мероприятие 2.22</t>
  </si>
  <si>
    <t>0420086040</t>
  </si>
  <si>
    <t xml:space="preserve">
мероприятие 2.23</t>
  </si>
  <si>
    <t>0420086130</t>
  </si>
  <si>
    <t xml:space="preserve">
мероприятие 2.25</t>
  </si>
  <si>
    <t xml:space="preserve">
мероприятие 2.24</t>
  </si>
  <si>
    <t xml:space="preserve">
мероприятие 2.26</t>
  </si>
  <si>
    <t>0420086300</t>
  </si>
  <si>
    <t>0420083010</t>
  </si>
  <si>
    <t>0420086360</t>
  </si>
  <si>
    <t>Информация об использовании бюджетных ассигнований бюджета города, федерального и краевого бюджетов, иных средств на реализацию отдельных мероприятий муниципальной программы и подпрограмм, отдельных мероприятий с указанием плановых и фактических значений (с расшифровкой по главным распорядителям средств бюджета города, подпрогрммам, отдельным мероприятиям программы, а также по годам реализации муниципальной программы)</t>
  </si>
  <si>
    <t>Статус (муниципальная программа, подпрограмма)</t>
  </si>
  <si>
    <t>Расходы по годам</t>
  </si>
  <si>
    <t>0420086260</t>
  </si>
  <si>
    <t>0420088020</t>
  </si>
  <si>
    <t>210,410</t>
  </si>
  <si>
    <t>0309</t>
  </si>
  <si>
    <t>0510008030</t>
  </si>
  <si>
    <t>110, 240, 850</t>
  </si>
  <si>
    <t>0430013240</t>
  </si>
  <si>
    <t xml:space="preserve">
мероприятие 3.1</t>
  </si>
  <si>
    <t xml:space="preserve">
мероприятие 3.2</t>
  </si>
  <si>
    <t>"Обеспечение реализации муниципальной программы и прочие мероприятия"</t>
  </si>
  <si>
    <t>Частичное финансирование (возмещение) расходов на содержание единых дежурно-диспетчерских служб муниципальных образований Красноярского края</t>
  </si>
  <si>
    <t>Софинансирование мероприятий на частичное финансирование (возмещение) расходов на содержание единых дежурно-диспетчерских служб муниципальных образований Красноярского края</t>
  </si>
  <si>
    <t>Подпрограмма 3 «Обеспечение реализации муниципальной программы и прочие мероприятия»</t>
  </si>
  <si>
    <t>Уровень охвата системами оповещения населения от общей численности жителей города</t>
  </si>
  <si>
    <t>Уровень оснащенности средствами индивидуальной защиты работающего населения города, попадающего в зону возможного химического заражения, от общей численности данной категории</t>
  </si>
  <si>
    <t>Доля принятых и обработанных сообщений от населения по номеру "112" от общего количества сообщений</t>
  </si>
  <si>
    <t>Уровень готовности противопожарного водоснабжения к использованию от общего количества пожарных гидрантов</t>
  </si>
  <si>
    <t xml:space="preserve">Приложение № 3 </t>
  </si>
  <si>
    <t>Расходы на актуализацию схем теплоснабжения</t>
  </si>
  <si>
    <t>Благоустройство Парка Победы</t>
  </si>
  <si>
    <t>0420086050</t>
  </si>
  <si>
    <t>Расходы, связанные с благоустройством городских объектов</t>
  </si>
  <si>
    <t>Мероприятие программы 3.3</t>
  </si>
  <si>
    <t>Мероприятие программы 3.4</t>
  </si>
  <si>
    <t xml:space="preserve">
мероприятие 3.3</t>
  </si>
  <si>
    <t xml:space="preserve">
мероприятие 3.4</t>
  </si>
  <si>
    <t>04300S4130</t>
  </si>
  <si>
    <t>0430074130</t>
  </si>
  <si>
    <t>Отклонения   (+,-)</t>
  </si>
  <si>
    <t>Мероприятие программы 3.5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</si>
  <si>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</t>
  </si>
  <si>
    <t xml:space="preserve">
мероприятие 3.5</t>
  </si>
  <si>
    <t>0430007230</t>
  </si>
  <si>
    <t>Наименование муниципальной программы, подпрограммы</t>
  </si>
  <si>
    <t>Отклонения (+/-)</t>
  </si>
  <si>
    <t>Наименование муниципальной программы, подпрограммы муниципальной  программы</t>
  </si>
  <si>
    <t>2018 год квт.час</t>
  </si>
  <si>
    <t>итого</t>
  </si>
  <si>
    <t>Отклонения (+,-)</t>
  </si>
  <si>
    <t>Мероприятие программы 2.15</t>
  </si>
  <si>
    <t>2019 год</t>
  </si>
  <si>
    <t>отчётный год</t>
  </si>
  <si>
    <t>х</t>
  </si>
  <si>
    <r>
      <t xml:space="preserve">Содержание </t>
    </r>
    <r>
      <rPr>
        <sz val="11"/>
        <color rgb="FFFF0000"/>
        <rFont val="Times New Roman"/>
        <family val="1"/>
        <charset val="204"/>
      </rPr>
      <t xml:space="preserve">и ремонт  </t>
    </r>
    <r>
      <rPr>
        <sz val="11"/>
        <color theme="1"/>
        <rFont val="Times New Roman"/>
        <family val="1"/>
        <charset val="204"/>
      </rPr>
      <t>парков, скверов, других территорий, не являющихся придомовыми</t>
    </r>
  </si>
  <si>
    <r>
      <t xml:space="preserve">Содержание </t>
    </r>
    <r>
      <rPr>
        <sz val="11"/>
        <color rgb="FFFF0000"/>
        <rFont val="Times New Roman"/>
        <family val="1"/>
        <charset val="204"/>
      </rPr>
      <t>и ремонт</t>
    </r>
    <r>
      <rPr>
        <sz val="11"/>
        <color theme="1"/>
        <rFont val="Times New Roman"/>
        <family val="1"/>
        <charset val="204"/>
      </rPr>
      <t xml:space="preserve"> пешеходных мостиков и лестниц на улицах города</t>
    </r>
  </si>
  <si>
    <t>Целевой показатель: 
Уровень износа коммунальной инфраструктуры</t>
  </si>
  <si>
    <t>Д.Н. Книга</t>
  </si>
  <si>
    <t>план год, тыс.руб.</t>
  </si>
  <si>
    <t>2019  год</t>
  </si>
  <si>
    <t>Устройство и содержание мест (площадок) ТКО</t>
  </si>
  <si>
    <t>Мероприятие программы 3.6</t>
  </si>
  <si>
    <t>Резервный фонд Правительства Красноярского края</t>
  </si>
  <si>
    <t xml:space="preserve">
мероприятие 3.6</t>
  </si>
  <si>
    <t>0430010110</t>
  </si>
  <si>
    <t>вручную</t>
  </si>
  <si>
    <t>вручную -0,1</t>
  </si>
  <si>
    <t>Директор МКУ "Центр обеспечения жизнедеятельности города Ачинска"</t>
  </si>
  <si>
    <t>Книга Д.Н.</t>
  </si>
  <si>
    <t>январь-март</t>
  </si>
  <si>
    <t>январь-сентябрь</t>
  </si>
  <si>
    <t>2020 год</t>
  </si>
  <si>
    <t>2021 год</t>
  </si>
  <si>
    <t>2022 год</t>
  </si>
  <si>
    <t>Отчетный год реализации программы (2019)</t>
  </si>
  <si>
    <t>Текущий год реализации муниципальной программы (2020)</t>
  </si>
  <si>
    <t>Приобретение основных средств</t>
  </si>
  <si>
    <t>0430082010</t>
  </si>
  <si>
    <t>Проведение капитальных и текущих ремонтов</t>
  </si>
  <si>
    <t xml:space="preserve">Ремонт подпорных стен, инженерные изыскания, проектные работы, обследование технического состояния </t>
  </si>
  <si>
    <t>Изготовление и монтаж оборудования</t>
  </si>
  <si>
    <t>0420089050</t>
  </si>
  <si>
    <t>0420086240</t>
  </si>
  <si>
    <t>243, 244</t>
  </si>
  <si>
    <t>0420081010</t>
  </si>
  <si>
    <t>2019 год (отчетный год)</t>
  </si>
  <si>
    <t>2020 год (отчетный год)</t>
  </si>
  <si>
    <t xml:space="preserve">Ремонтно - восстановительные работы Площадей </t>
  </si>
  <si>
    <t>Ремонт подпорных стен</t>
  </si>
  <si>
    <t xml:space="preserve">Изготовление и монтаж оборудования </t>
  </si>
  <si>
    <t>Мероприятие программы 2.25</t>
  </si>
  <si>
    <t>Мероприятие программы 2.26</t>
  </si>
  <si>
    <t>Шахова Н.В.</t>
  </si>
  <si>
    <t>6 13 23</t>
  </si>
  <si>
    <t>Мероприятие программы 3.7</t>
  </si>
  <si>
    <t>Расходы на оплату штрафов т решений суда</t>
  </si>
  <si>
    <t xml:space="preserve">
мероприятие 3.7</t>
  </si>
  <si>
    <t>0430079010</t>
  </si>
  <si>
    <t>Фактическое потребление электроэнергии на уличное освещение ниже запланированного. Поставка электроэнергии по нерегулируемым тарифам</t>
  </si>
  <si>
    <t>краевой: 2036,594 делю на 7 и умножаю на нужное кол-во месяцев (и план, и факт)</t>
  </si>
  <si>
    <t xml:space="preserve">Экономия в сумме 76,6 тыс. руб. сложилась, так как общежитие, расположенное  по адресу: микрорайон 1 дом 28, перешло с 01.11.2020 в управление ООО «Собственник». ООО «Собственник» не заявилось в администрацию на предоставление субсидии из бюджета города;  в сумме 81,1 тыс. рублей сложилась в связи с исключением помещений из расчетов, т.к. данные пустующие муниципальные жилые помещения учтены в контрактах КУМИ.
</t>
  </si>
  <si>
    <t xml:space="preserve">Экономия сложилась: 1) из-за разницы плановых объемов потребления коммунальных услуг от фактических по общедомовым приборам учета, в том числе в связи переходом на способ оплаты по отоплению в течение отопительного периода; 2) с учетом снижения объемов потребления коммунальных услуг в связи с активной установкой гражданами индивидуальных приборов учета. </t>
  </si>
  <si>
    <t>Акты по выполненным работам на получение технических условий присоединения к электрическим сетям для электроснабжения уличного освещения по ул. Патушинского предоставлены в последних числах декабря, оплата в  2021 году.</t>
  </si>
  <si>
    <t>Экономия в результате расторжения контракта на выполнение работ по формированию (обрезке) крон, сносу деревьев.</t>
  </si>
  <si>
    <t>Экономия в результате заключения прямых муниципальных контрактов.</t>
  </si>
  <si>
    <t>Экономия в результате заключения прямого муниципального контракта на ремонт моста через реку Тептятка</t>
  </si>
  <si>
    <t xml:space="preserve">Экономия в результате проведения конкурсных процедур </t>
  </si>
  <si>
    <t>Экономия сложилась в связи с предоставлением больничного листа в декабре сотрудником, получающем доплату до МРОТ.</t>
  </si>
  <si>
    <t>Экономия в сумме 0,4 тыс. руб. по выплатам социальных пособий и компенсаций сложилась в связи увольнением сотрудника, получавшего пособие по уходу за ребенком; в сумме 41,23 тыс. руб. по оплате начислений на фонд оплаты труда сложилась в связи с тем, что на оплату первых трех дней больничных за счет работодателя не производится начислений; в сумме 10,60 тыс. руб. по оплате услуг первичного мед.осмотра при приеме на работу; в сумме 9,66 тыс. руб. по прочим расходам сложилась в связи с тем, что в 2020 году обязательства по оплате сбора за негативное воздействие на окружающую среду передана местному региональному оператору.</t>
  </si>
  <si>
    <t>Экономия в сумме 76,6 тыс. руб. сложилась, так как общежитие, расположенное  по адресу: микрорайон 1 дом 28, перешло с 01.11.2020 в управление ООО «Собственник». ООО «Собственник» не заявилось в администрацию на предоставление субсидии из бюджета города;  в сумме 81,1 тыс. рублей сложилась в связи с исключением помещений из расчетов, т.к. данные пустующие муниципальные жилые помещения учтены в контрактах КУМИ.</t>
  </si>
  <si>
    <t>Экономия в результате заключения прямых муниципальных контрактов</t>
  </si>
  <si>
    <t>В течение года дополнительно выделялись денежные средства для отлова животных</t>
  </si>
  <si>
    <t xml:space="preserve">В результате пересчета сметы на дополнительно выделенные средства увеличены объемы ликвидируемых свалок </t>
  </si>
  <si>
    <t>Изначально расчеты составлялись на под ассигнования краевого бюджета в сумме 177,9 тыс. рублей, по факту выделено на 2020 год 170,4 тыс. рублей, в результате чего площади обрабатываемых территорий снижены</t>
  </si>
  <si>
    <t>Потребление электроэнергии на уличное освещение снижено в связи с полученной экономией электроэнергии по  энергосервисному контракту от 08.05.2019 № Ф.2019.198740</t>
  </si>
  <si>
    <t>Приложение № 4</t>
  </si>
  <si>
    <t>Информация по объектам недвижимого имущества муниципальной собственности, подлежащим строительству, реконструкции,
техническому перевооружению или приобретению, включенными в муниципальные программы города Ачинска</t>
  </si>
  <si>
    <t>за январь-декабрь 2020 г.</t>
  </si>
  <si>
    <t>(нарастающим итогом)</t>
  </si>
  <si>
    <t>(тыс. руб.)</t>
  </si>
  <si>
    <t>Наименование объекта, территория строительства (приобретения), мощность и единицы измерения мощности объекта</t>
  </si>
  <si>
    <t>Годы строительства (приобретения)</t>
  </si>
  <si>
    <t>Процент технической готовности</t>
  </si>
  <si>
    <t xml:space="preserve">Сметная стоимость по утвержденной ПСД ( в ценах 2001г.)                           </t>
  </si>
  <si>
    <t>Остаток сметной стоимости на 01.01.2020</t>
  </si>
  <si>
    <t>План на 2020 г.</t>
  </si>
  <si>
    <t>Финансирование за январь-декабрь 2020 г.</t>
  </si>
  <si>
    <t>Фактическое освоение за январь-декабрь 2020 г. за счет всех источников финансирования</t>
  </si>
  <si>
    <t>Виды выполненных работ за январь-декабрь 2020 г.</t>
  </si>
  <si>
    <t>в ценах 2001 г.</t>
  </si>
  <si>
    <t>в ценах контракта на 01.01. текущего года</t>
  </si>
  <si>
    <t>в ценах 2001</t>
  </si>
  <si>
    <t>всего</t>
  </si>
  <si>
    <t>в том числе</t>
  </si>
  <si>
    <t>бюджет города</t>
  </si>
  <si>
    <t>федеральный бюджет</t>
  </si>
  <si>
    <t>Итого по подпрограмме</t>
  </si>
  <si>
    <t>Итого по программе</t>
  </si>
  <si>
    <t>Подпрограмма "Благоустройство территории города Ачинска"</t>
  </si>
  <si>
    <t>Муниципльное казенное учреждение "Управление капитального строительства"</t>
  </si>
  <si>
    <t>Строительство кладбища</t>
  </si>
  <si>
    <t>Выполнение работ по строительству городского кладбища в Ачинском районе (3 этап)</t>
  </si>
  <si>
    <t>Выполнение проектных работ, инженерно-геологических, инженерно-геодезических изысканий для строительства наружного освещения по ул. Коминтерна, ул. Киевская и на участке дороги по ул. Смены (от ул. Пригородная до ул. Чайковского)</t>
  </si>
  <si>
    <t>Выполнение проектных работ, инженерно-геологических, инженерно-геодезических изысканий для строительства наружного освещения по ул. Сибирская</t>
  </si>
  <si>
    <t>1</t>
  </si>
  <si>
    <t>1.1.</t>
  </si>
  <si>
    <t>1.2.</t>
  </si>
  <si>
    <t>Директор МКУ "Центр обеспечения жизнедеятельности г. Ачинска"</t>
  </si>
  <si>
    <t>Расходы на оплату штрафов и решений суда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</si>
</sst>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12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  <font>
      <sz val="9"/>
      <color rgb="FFFF0000"/>
      <name val="Times New Roman"/>
      <family val="1"/>
      <charset val="204"/>
    </font>
    <font>
      <u/>
      <sz val="10"/>
      <color theme="10"/>
      <name val="Arial"/>
      <family val="2"/>
      <charset val="204"/>
    </font>
    <font>
      <b/>
      <sz val="11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5" fillId="0" borderId="0"/>
    <xf numFmtId="0" fontId="5" fillId="0" borderId="0"/>
    <xf numFmtId="0" fontId="1" fillId="0" borderId="0"/>
    <xf numFmtId="0" fontId="22" fillId="0" borderId="0" applyNumberFormat="0" applyFill="0" applyBorder="0" applyAlignment="0" applyProtection="0"/>
  </cellStyleXfs>
  <cellXfs count="211">
    <xf numFmtId="0" fontId="0" fillId="0" borderId="0" xfId="0"/>
    <xf numFmtId="0" fontId="4" fillId="0" borderId="0" xfId="0" applyFont="1" applyFill="1" applyAlignment="1">
      <alignment wrapText="1"/>
    </xf>
    <xf numFmtId="0" fontId="6" fillId="0" borderId="0" xfId="0" applyFont="1" applyFill="1"/>
    <xf numFmtId="49" fontId="2" fillId="0" borderId="4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4" fontId="6" fillId="0" borderId="0" xfId="0" applyNumberFormat="1" applyFont="1" applyFill="1"/>
    <xf numFmtId="0" fontId="2" fillId="0" borderId="0" xfId="0" applyFont="1" applyFill="1" applyBorder="1" applyAlignment="1">
      <alignment horizontal="center"/>
    </xf>
    <xf numFmtId="0" fontId="9" fillId="0" borderId="0" xfId="0" applyFont="1" applyFill="1" applyAlignment="1">
      <alignment wrapText="1"/>
    </xf>
    <xf numFmtId="164" fontId="2" fillId="0" borderId="4" xfId="0" applyNumberFormat="1" applyFont="1" applyFill="1" applyBorder="1" applyAlignment="1">
      <alignment horizontal="center"/>
    </xf>
    <xf numFmtId="0" fontId="11" fillId="0" borderId="4" xfId="0" applyFont="1" applyFill="1" applyBorder="1"/>
    <xf numFmtId="0" fontId="11" fillId="0" borderId="4" xfId="0" applyFont="1" applyFill="1" applyBorder="1" applyAlignment="1">
      <alignment wrapText="1"/>
    </xf>
    <xf numFmtId="0" fontId="11" fillId="0" borderId="0" xfId="0" applyFont="1" applyFill="1" applyBorder="1"/>
    <xf numFmtId="0" fontId="11" fillId="0" borderId="0" xfId="0" applyFont="1" applyFill="1"/>
    <xf numFmtId="0" fontId="12" fillId="0" borderId="0" xfId="0" applyFont="1" applyFill="1" applyAlignment="1">
      <alignment horizontal="center" wrapText="1"/>
    </xf>
    <xf numFmtId="0" fontId="12" fillId="0" borderId="0" xfId="0" applyFont="1" applyFill="1" applyAlignment="1">
      <alignment wrapText="1"/>
    </xf>
    <xf numFmtId="0" fontId="13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wrapText="1"/>
    </xf>
    <xf numFmtId="0" fontId="10" fillId="0" borderId="0" xfId="0" applyFont="1" applyFill="1"/>
    <xf numFmtId="0" fontId="2" fillId="0" borderId="1" xfId="0" applyFont="1" applyFill="1" applyBorder="1" applyAlignment="1">
      <alignment wrapText="1"/>
    </xf>
    <xf numFmtId="0" fontId="16" fillId="0" borderId="0" xfId="0" applyFont="1" applyFill="1" applyAlignment="1">
      <alignment wrapText="1"/>
    </xf>
    <xf numFmtId="0" fontId="9" fillId="0" borderId="0" xfId="0" applyFont="1" applyFill="1"/>
    <xf numFmtId="0" fontId="10" fillId="0" borderId="0" xfId="0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/>
    </xf>
    <xf numFmtId="165" fontId="11" fillId="0" borderId="4" xfId="0" applyNumberFormat="1" applyFont="1" applyFill="1" applyBorder="1"/>
    <xf numFmtId="165" fontId="11" fillId="0" borderId="4" xfId="0" applyNumberFormat="1" applyFont="1" applyFill="1" applyBorder="1" applyAlignment="1">
      <alignment wrapText="1"/>
    </xf>
    <xf numFmtId="165" fontId="2" fillId="0" borderId="0" xfId="0" applyNumberFormat="1" applyFont="1" applyFill="1"/>
    <xf numFmtId="2" fontId="2" fillId="0" borderId="4" xfId="0" applyNumberFormat="1" applyFont="1" applyFill="1" applyBorder="1"/>
    <xf numFmtId="165" fontId="6" fillId="0" borderId="4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left"/>
    </xf>
    <xf numFmtId="0" fontId="2" fillId="0" borderId="3" xfId="0" applyFont="1" applyFill="1" applyBorder="1"/>
    <xf numFmtId="0" fontId="9" fillId="0" borderId="4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center"/>
    </xf>
    <xf numFmtId="3" fontId="2" fillId="0" borderId="0" xfId="0" applyNumberFormat="1" applyFont="1" applyFill="1" applyBorder="1"/>
    <xf numFmtId="0" fontId="16" fillId="0" borderId="0" xfId="0" applyFont="1" applyFill="1" applyBorder="1"/>
    <xf numFmtId="164" fontId="16" fillId="0" borderId="0" xfId="0" applyNumberFormat="1" applyFont="1" applyFill="1" applyBorder="1"/>
    <xf numFmtId="164" fontId="2" fillId="0" borderId="0" xfId="0" applyNumberFormat="1" applyFont="1" applyFill="1"/>
    <xf numFmtId="164" fontId="18" fillId="0" borderId="4" xfId="0" applyNumberFormat="1" applyFont="1" applyFill="1" applyBorder="1"/>
    <xf numFmtId="164" fontId="11" fillId="0" borderId="4" xfId="0" applyNumberFormat="1" applyFont="1" applyFill="1" applyBorder="1"/>
    <xf numFmtId="164" fontId="11" fillId="0" borderId="4" xfId="0" applyNumberFormat="1" applyFont="1" applyFill="1" applyBorder="1" applyAlignment="1">
      <alignment wrapText="1"/>
    </xf>
    <xf numFmtId="3" fontId="6" fillId="0" borderId="0" xfId="0" applyNumberFormat="1" applyFont="1" applyFill="1" applyBorder="1"/>
    <xf numFmtId="165" fontId="10" fillId="0" borderId="4" xfId="0" applyNumberFormat="1" applyFont="1" applyFill="1" applyBorder="1" applyAlignment="1">
      <alignment horizontal="center"/>
    </xf>
    <xf numFmtId="4" fontId="10" fillId="0" borderId="4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1" fillId="0" borderId="2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wrapText="1"/>
    </xf>
    <xf numFmtId="0" fontId="17" fillId="0" borderId="4" xfId="0" applyFont="1" applyFill="1" applyBorder="1" applyAlignment="1">
      <alignment horizontal="center"/>
    </xf>
    <xf numFmtId="165" fontId="17" fillId="0" borderId="4" xfId="0" applyNumberFormat="1" applyFont="1" applyFill="1" applyBorder="1" applyAlignment="1">
      <alignment horizontal="center"/>
    </xf>
    <xf numFmtId="0" fontId="17" fillId="0" borderId="4" xfId="0" applyFont="1" applyFill="1" applyBorder="1" applyAlignment="1">
      <alignment vertical="center" wrapText="1"/>
    </xf>
    <xf numFmtId="0" fontId="2" fillId="0" borderId="0" xfId="0" applyFont="1" applyFill="1"/>
    <xf numFmtId="0" fontId="2" fillId="0" borderId="4" xfId="0" applyFont="1" applyFill="1" applyBorder="1" applyAlignment="1">
      <alignment horizontal="center"/>
    </xf>
    <xf numFmtId="0" fontId="17" fillId="0" borderId="0" xfId="0" applyFont="1" applyFill="1"/>
    <xf numFmtId="0" fontId="2" fillId="0" borderId="4" xfId="0" applyFont="1" applyFill="1" applyBorder="1"/>
    <xf numFmtId="0" fontId="2" fillId="0" borderId="4" xfId="0" applyFont="1" applyFill="1" applyBorder="1" applyAlignment="1">
      <alignment wrapText="1"/>
    </xf>
    <xf numFmtId="2" fontId="2" fillId="0" borderId="4" xfId="0" applyNumberFormat="1" applyFont="1" applyFill="1" applyBorder="1" applyAlignment="1">
      <alignment horizontal="center"/>
    </xf>
    <xf numFmtId="4" fontId="2" fillId="0" borderId="4" xfId="0" applyNumberFormat="1" applyFont="1" applyFill="1" applyBorder="1" applyAlignment="1">
      <alignment horizontal="center"/>
    </xf>
    <xf numFmtId="0" fontId="9" fillId="0" borderId="4" xfId="0" applyFont="1" applyFill="1" applyBorder="1" applyAlignment="1">
      <alignment wrapText="1"/>
    </xf>
    <xf numFmtId="0" fontId="9" fillId="0" borderId="4" xfId="0" applyFont="1" applyFill="1" applyBorder="1" applyAlignment="1">
      <alignment horizontal="center"/>
    </xf>
    <xf numFmtId="0" fontId="2" fillId="0" borderId="0" xfId="0" applyFont="1" applyFill="1" applyBorder="1"/>
    <xf numFmtId="164" fontId="2" fillId="0" borderId="0" xfId="0" applyNumberFormat="1" applyFont="1" applyFill="1" applyBorder="1"/>
    <xf numFmtId="0" fontId="16" fillId="0" borderId="0" xfId="0" applyFont="1" applyFill="1"/>
    <xf numFmtId="0" fontId="11" fillId="0" borderId="6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wrapText="1"/>
    </xf>
    <xf numFmtId="165" fontId="21" fillId="0" borderId="4" xfId="0" applyNumberFormat="1" applyFont="1" applyFill="1" applyBorder="1" applyAlignment="1">
      <alignment wrapText="1"/>
    </xf>
    <xf numFmtId="164" fontId="2" fillId="0" borderId="4" xfId="0" applyNumberFormat="1" applyFont="1" applyFill="1" applyBorder="1"/>
    <xf numFmtId="0" fontId="8" fillId="0" borderId="4" xfId="0" applyFont="1" applyFill="1" applyBorder="1" applyAlignment="1">
      <alignment wrapText="1"/>
    </xf>
    <xf numFmtId="0" fontId="8" fillId="0" borderId="4" xfId="0" applyFont="1" applyFill="1" applyBorder="1"/>
    <xf numFmtId="165" fontId="2" fillId="0" borderId="4" xfId="0" applyNumberFormat="1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 wrapText="1"/>
    </xf>
    <xf numFmtId="49" fontId="9" fillId="2" borderId="0" xfId="2" applyNumberFormat="1" applyFont="1" applyFill="1" applyAlignment="1">
      <alignment horizontal="center"/>
    </xf>
    <xf numFmtId="0" fontId="9" fillId="2" borderId="0" xfId="2" applyFont="1" applyFill="1" applyAlignment="1"/>
    <xf numFmtId="0" fontId="9" fillId="2" borderId="0" xfId="2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15" fillId="2" borderId="0" xfId="2" applyFont="1" applyFill="1" applyAlignment="1">
      <alignment horizontal="right"/>
    </xf>
    <xf numFmtId="49" fontId="9" fillId="2" borderId="0" xfId="0" applyNumberFormat="1" applyFont="1" applyFill="1" applyAlignment="1">
      <alignment horizontal="center"/>
    </xf>
    <xf numFmtId="0" fontId="9" fillId="2" borderId="0" xfId="0" applyFont="1" applyFill="1" applyAlignment="1"/>
    <xf numFmtId="0" fontId="9" fillId="2" borderId="0" xfId="0" applyFont="1" applyFill="1" applyAlignment="1">
      <alignment horizontal="left" vertical="center"/>
    </xf>
    <xf numFmtId="0" fontId="15" fillId="2" borderId="0" xfId="2" applyFont="1" applyFill="1" applyAlignment="1">
      <alignment wrapText="1"/>
    </xf>
    <xf numFmtId="0" fontId="15" fillId="2" borderId="0" xfId="2" applyFont="1" applyFill="1" applyAlignment="1">
      <alignment horizontal="center" vertical="center" wrapText="1"/>
    </xf>
    <xf numFmtId="0" fontId="15" fillId="2" borderId="0" xfId="2" applyFont="1" applyFill="1" applyAlignment="1">
      <alignment horizontal="right" vertical="center"/>
    </xf>
    <xf numFmtId="164" fontId="15" fillId="2" borderId="4" xfId="2" applyNumberFormat="1" applyFont="1" applyFill="1" applyBorder="1" applyAlignment="1">
      <alignment horizontal="center" vertical="center" wrapText="1"/>
    </xf>
    <xf numFmtId="0" fontId="15" fillId="2" borderId="4" xfId="2" applyFont="1" applyFill="1" applyBorder="1" applyAlignment="1">
      <alignment horizontal="center" vertical="center" wrapText="1"/>
    </xf>
    <xf numFmtId="49" fontId="15" fillId="2" borderId="6" xfId="2" applyNumberFormat="1" applyFont="1" applyFill="1" applyBorder="1" applyAlignment="1">
      <alignment horizontal="center" vertical="center" wrapText="1"/>
    </xf>
    <xf numFmtId="165" fontId="15" fillId="2" borderId="6" xfId="2" applyNumberFormat="1" applyFont="1" applyFill="1" applyBorder="1" applyAlignment="1">
      <alignment horizontal="center" vertical="center" wrapText="1"/>
    </xf>
    <xf numFmtId="2" fontId="9" fillId="2" borderId="4" xfId="0" applyNumberFormat="1" applyFont="1" applyFill="1" applyBorder="1" applyAlignment="1">
      <alignment horizontal="left" vertical="center" wrapText="1"/>
    </xf>
    <xf numFmtId="4" fontId="15" fillId="2" borderId="6" xfId="2" applyNumberFormat="1" applyFont="1" applyFill="1" applyBorder="1" applyAlignment="1">
      <alignment horizontal="center" vertical="center" wrapText="1"/>
    </xf>
    <xf numFmtId="0" fontId="15" fillId="2" borderId="4" xfId="4" applyFont="1" applyFill="1" applyBorder="1" applyAlignment="1">
      <alignment vertical="center" wrapText="1"/>
    </xf>
    <xf numFmtId="165" fontId="15" fillId="2" borderId="4" xfId="2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15" fillId="2" borderId="4" xfId="2" applyFont="1" applyFill="1" applyBorder="1" applyAlignment="1">
      <alignment horizontal="left" vertical="center" wrapText="1"/>
    </xf>
    <xf numFmtId="4" fontId="15" fillId="2" borderId="4" xfId="2" applyNumberFormat="1" applyFont="1" applyFill="1" applyBorder="1" applyAlignment="1">
      <alignment horizontal="center" vertical="center" wrapText="1"/>
    </xf>
    <xf numFmtId="2" fontId="9" fillId="2" borderId="4" xfId="3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right"/>
    </xf>
    <xf numFmtId="0" fontId="16" fillId="2" borderId="0" xfId="0" applyFont="1" applyFill="1"/>
    <xf numFmtId="0" fontId="3" fillId="0" borderId="0" xfId="0" applyFont="1" applyFill="1" applyAlignment="1">
      <alignment horizont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wrapText="1"/>
    </xf>
    <xf numFmtId="0" fontId="11" fillId="0" borderId="6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 wrapText="1"/>
    </xf>
    <xf numFmtId="0" fontId="17" fillId="0" borderId="13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wrapText="1"/>
    </xf>
    <xf numFmtId="0" fontId="17" fillId="0" borderId="13" xfId="0" applyFont="1" applyFill="1" applyBorder="1" applyAlignment="1">
      <alignment horizontal="left" wrapText="1"/>
    </xf>
    <xf numFmtId="0" fontId="17" fillId="0" borderId="3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0" fontId="2" fillId="0" borderId="1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3" fillId="0" borderId="0" xfId="0" applyFont="1" applyFill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8" fillId="0" borderId="4" xfId="1" applyFont="1" applyFill="1" applyBorder="1" applyAlignment="1">
      <alignment horizontal="left" vertical="top" wrapText="1"/>
    </xf>
    <xf numFmtId="0" fontId="2" fillId="0" borderId="4" xfId="1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left" vertical="top" wrapText="1"/>
    </xf>
    <xf numFmtId="0" fontId="2" fillId="0" borderId="5" xfId="1" applyFont="1" applyFill="1" applyBorder="1" applyAlignment="1">
      <alignment horizontal="left" vertical="top" wrapText="1"/>
    </xf>
    <xf numFmtId="0" fontId="2" fillId="0" borderId="6" xfId="1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5" xfId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vertical="top" wrapText="1"/>
    </xf>
    <xf numFmtId="0" fontId="2" fillId="0" borderId="5" xfId="1" applyFont="1" applyFill="1" applyBorder="1" applyAlignment="1">
      <alignment vertical="top" wrapText="1"/>
    </xf>
    <xf numFmtId="0" fontId="8" fillId="0" borderId="1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14" fillId="0" borderId="0" xfId="0" applyFont="1" applyFill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right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4" xfId="1" applyFont="1" applyFill="1" applyBorder="1" applyAlignment="1">
      <alignment horizontal="center" vertical="top" wrapText="1"/>
    </xf>
    <xf numFmtId="0" fontId="15" fillId="2" borderId="4" xfId="2" applyFont="1" applyFill="1" applyBorder="1" applyAlignment="1">
      <alignment horizontal="center" vertical="center" wrapText="1"/>
    </xf>
    <xf numFmtId="0" fontId="15" fillId="2" borderId="4" xfId="2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left" vertical="top" wrapText="1"/>
    </xf>
    <xf numFmtId="49" fontId="15" fillId="2" borderId="7" xfId="2" applyNumberFormat="1" applyFont="1" applyFill="1" applyBorder="1" applyAlignment="1">
      <alignment horizontal="center" vertical="center" wrapText="1"/>
    </xf>
    <xf numFmtId="0" fontId="15" fillId="2" borderId="11" xfId="2" applyFont="1" applyFill="1" applyBorder="1" applyAlignment="1">
      <alignment horizontal="center" vertical="center"/>
    </xf>
    <xf numFmtId="0" fontId="15" fillId="2" borderId="8" xfId="2" applyFont="1" applyFill="1" applyBorder="1" applyAlignment="1">
      <alignment horizontal="center" vertical="center"/>
    </xf>
    <xf numFmtId="0" fontId="15" fillId="2" borderId="9" xfId="2" applyFont="1" applyFill="1" applyBorder="1" applyAlignment="1">
      <alignment horizontal="center" vertical="center"/>
    </xf>
    <xf numFmtId="0" fontId="15" fillId="2" borderId="12" xfId="2" applyFont="1" applyFill="1" applyBorder="1" applyAlignment="1">
      <alignment horizontal="center" vertical="center"/>
    </xf>
    <xf numFmtId="0" fontId="15" fillId="2" borderId="10" xfId="2" applyFont="1" applyFill="1" applyBorder="1" applyAlignment="1">
      <alignment horizontal="center" vertical="center"/>
    </xf>
    <xf numFmtId="49" fontId="15" fillId="2" borderId="4" xfId="2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right" vertical="center"/>
    </xf>
    <xf numFmtId="0" fontId="16" fillId="2" borderId="0" xfId="2" applyFont="1" applyFill="1" applyAlignment="1">
      <alignment horizontal="center" wrapText="1"/>
    </xf>
    <xf numFmtId="0" fontId="9" fillId="2" borderId="0" xfId="2" applyFont="1" applyFill="1" applyAlignment="1">
      <alignment horizontal="center"/>
    </xf>
    <xf numFmtId="49" fontId="15" fillId="2" borderId="4" xfId="2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164" fontId="15" fillId="2" borderId="4" xfId="2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164" fontId="6" fillId="0" borderId="0" xfId="0" applyNumberFormat="1" applyFont="1" applyFill="1"/>
    <xf numFmtId="46" fontId="6" fillId="0" borderId="0" xfId="0" applyNumberFormat="1" applyFont="1" applyFill="1"/>
    <xf numFmtId="0" fontId="23" fillId="0" borderId="0" xfId="0" applyFont="1" applyFill="1"/>
    <xf numFmtId="0" fontId="23" fillId="0" borderId="0" xfId="0" applyFont="1" applyFill="1" applyAlignment="1">
      <alignment horizontal="left"/>
    </xf>
    <xf numFmtId="2" fontId="6" fillId="0" borderId="0" xfId="0" applyNumberFormat="1" applyFont="1" applyFill="1"/>
    <xf numFmtId="3" fontId="24" fillId="0" borderId="4" xfId="1" applyNumberFormat="1" applyFont="1" applyFill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2"/>
    <cellStyle name="Обычный 3" xfId="3"/>
    <cellStyle name="Обычный_Таблицы 20 08 06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6;&#1054;&#1043;&#1056;&#1040;&#1052;&#1052;&#1053;&#1067;&#1049;%20&#1041;&#1070;&#1044;&#1046;&#1045;&#1058;/&#1041;&#1070;&#1044;&#1046;&#1045;&#1058;%202020/&#1055;&#1088;&#1086;&#1075;&#1088;&#1072;&#1084;&#1084;&#1072;%20&#1046;&#1050;&#1061;%20&#1082;&#1086;&#1088;&#1088;%20&#1092;&#1077;&#1074;&#1088;&#1072;&#1083;&#1103;/&#1087;&#1088;&#1080;&#1083;&#1086;&#1078;&#1077;&#1085;&#1080;&#1103;%20&#1082;%20355-&#1087;%20&#1082;&#1086;&#1088;&#1088;%20&#1092;&#1077;&#1074;&#108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48;&#1053;&#1040;&#1053;&#1057;&#1067;/&#1060;&#1048;&#1053;&#1040;&#1053;&#1057;&#1067;%202019%20&#1043;&#1054;&#1044;/&#1054;&#1089;&#1074;&#1086;&#1077;&#1085;&#1080;&#1077;%20&#1087;&#1086;%20&#1087;&#1088;&#1086;&#1075;&#1088;&#1072;&#1084;&#1084;&#1072;&#1084;%20&#1085;&#1072;%2031.12.2019/&#1052;&#1055;%20&#1046;&#1050;&#1061;%20&#1085;&#1072;%2031.12.201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6;&#1050;&#1061;%201%20&#1082;&#1074;&#1072;&#1088;&#1090;&#1072;&#1083;%20&#1087;&#1088;&#1072;&#1074;&#1080;&#1083;&#1100;&#1085;&#1086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040;&#1051;&#1040;&#1053;&#1057;&#1054;&#1042;&#1040;&#1071;%20%202008%20-2019\2019\2%20&#1082;&#1074;&#1072;&#1088;&#1090;&#1072;&#1083;\&#1055;&#1088;&#1080;&#1083;&#1086;&#1078;&#1077;&#1085;&#1080;&#1103;%20&#1087;&#1086;%20&#1087;&#1088;&#1086;&#1075;&#1088;&#1072;&#1084;&#1084;&#1072;&#1084;%20%202%20&#1082;&#1074;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6;&#1054;&#1043;&#1056;&#1040;&#1052;&#1052;&#1053;&#1067;&#1049;%20&#1041;&#1070;&#1044;&#1046;&#1045;&#1058;/&#1041;&#1070;&#1044;&#1046;&#1045;&#1058;%202020/&#1055;&#1088;&#1086;&#1075;&#1088;&#1072;&#1084;&#1084;&#1072;%20&#1046;&#1050;&#1061;%20&#1089;%20&#1082;&#1088;&#1072;&#1077;&#1074;&#1099;&#1084;&#1080;%20&#1086;&#1090;%2010.12.2019%20&#8470;%20534-&#1087;/&#1087;&#1088;&#1080;&#1083;&#1086;&#1078;&#1077;&#1085;&#1080;&#1103;%20&#1082;%20355-&#1087;%20&#1089;%20&#1082;&#1088;&#1072;&#1077;&#1074;&#1099;&#1084;&#108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5;&#1056;&#1054;&#1043;&#1056;&#1040;&#1052;&#1052;&#1053;&#1067;&#1049;%20&#1041;&#1070;&#1044;&#1046;&#1045;&#1058;\&#1041;&#1070;&#1044;&#1046;&#1045;&#1058;%202020\&#1088;&#1072;&#1089;&#1095;&#1077;&#1090;&#1099;%20&#1076;&#1083;&#1103;%20&#1082;&#1086;&#1085;&#1082;&#1091;&#1088;&#1089;&#1086;&#1074;\&#1054;&#1073;&#1086;&#1089;&#1085;&#1086;&#1074;&#1072;&#1085;&#1080;&#1077;%20&#1094;&#1077;&#1085;&#1099;%20&#1082;&#1086;&#1085;&#1090;&#1088;&#1072;&#1082;&#1090;&#1072;.%202020%20&#1075;&#1086;&#1076;%20&#1101;&#1083;&#1077;&#1082;&#1090;&#1088;&#108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6;&#1073;&#1097;&#1072;&#1103;/&#1055;&#1056;&#1054;&#1043;&#1056;&#1040;&#1052;&#1052;&#1053;&#1067;&#1049;%20&#1041;&#1070;&#1044;&#1046;&#1045;&#1058;/&#1041;&#1070;&#1044;&#1046;&#1045;&#1058;%202020/&#1055;&#1088;&#1086;&#1075;&#1088;&#1072;&#1084;&#1084;&#1072;%20&#1046;&#1050;&#1061;%20&#1082;&#1086;&#1088;&#1088;%20&#1072;&#1087;&#1088;&#1077;&#1083;&#1100;/&#1087;&#1088;&#1080;&#1083;&#1086;&#1078;&#1077;&#1085;&#1080;&#1103;%20&#1082;%20355-&#1087;%20&#1082;&#1086;&#1088;&#1088;%20&#1072;&#1087;&#1088;&#1077;&#1083;&#1100;%2020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5;&#1056;&#1054;&#1043;&#1056;&#1040;&#1052;&#1052;&#1053;&#1067;&#1049;%20&#1041;&#1070;&#1044;&#1046;&#1045;&#1058;\&#1041;&#1070;&#1044;&#1046;&#1045;&#1058;%202019\&#1088;&#1072;&#1089;&#1095;&#1077;&#1090;&#1099;%20&#1076;&#1083;&#1103;%20&#1082;&#1086;&#1085;&#1082;&#1091;&#1088;&#1089;&#1086;&#1074;\&#1050;&#1054;&#1053;&#1050;&#1059;&#1056;&#1057;%202018%20&#1085;&#1072;%202019\&#1087;&#1072;&#1088;&#1082;&#1080;%202019%20&#1085;&#1072;%20%204%201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40;&#1051;&#1040;&#1053;&#1057;&#1054;&#1042;&#1040;&#1071;%20%202008%20-2019/2019/4%20&#1082;&#1074;&#1072;&#1088;&#1090;&#1072;&#1083;/&#1055;&#1088;&#1080;&#1083;&#1086;&#1078;&#1077;&#1085;&#1080;&#1103;%20&#1087;&#1086;%20&#1087;&#1088;&#1086;&#1075;&#1088;&#1072;&#1084;&#1084;&#1072;&#1084;%20%204%20&#1082;&#1074;%2020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6;&#1054;&#1043;&#1056;&#1040;&#1052;&#1052;&#1053;&#1067;&#1049;%20&#1041;&#1070;&#1044;&#1046;&#1045;&#1058;/&#1041;&#1070;&#1044;&#1046;&#1045;&#1058;%202020/&#1055;&#1088;&#1086;&#1075;&#1088;&#1072;&#1084;&#1084;&#1072;%20&#1046;&#1050;&#1061;%20&#1082;&#1086;&#1088;&#1088;%20&#1092;&#1077;&#1074;&#1088;&#1072;&#1083;&#1103;%20&#1086;&#1090;%2016.03.2020%20&#8470;%20073-&#1087;/&#1087;&#1088;&#1080;&#1083;&#1086;&#1078;&#1077;&#1085;&#1080;&#1103;%20&#1082;%20355-&#1087;%20&#1082;&#1086;&#1088;&#1088;%20&#1092;&#1077;&#1074;&#108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5;&#1056;&#1054;&#1043;&#1056;&#1040;&#1052;&#1052;&#1053;&#1067;&#1049;%20&#1041;&#1070;&#1044;&#1046;&#1045;&#1058;\&#1041;&#1070;&#1044;&#1046;&#1045;&#1058;%202017\&#1086;&#1090;&#1095;&#1077;&#1090;\2017%20&#1075;&#1086;&#1076;%20&#1054;&#1058;&#1063;&#1045;&#1058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040;&#1051;&#1040;&#1053;&#1057;&#1054;&#1042;&#1040;&#1071;%20%202008%20-2018\2018\&#1087;&#1086;&#1083;&#1091;&#1075;&#1086;&#1076;&#1080;&#1077;\&#1041;&#1072;&#1083;&#1072;&#1085;&#1089;&#1086;&#1074;&#1072;&#1103;%20&#1079;&#1072;%20%201%20&#1087;&#1086;&#1083;-&#1077;%202018%20&#1075;&#1086;&#1076;&#1072;\&#1055;&#1088;&#1080;&#1083;&#1086;&#1078;&#1077;&#1085;&#1080;&#1103;%20&#1087;&#1086;%20&#1087;&#1088;&#1086;&#1075;&#1088;&#1072;&#1084;&#1084;&#1072;&#1084;%201%20&#1087;&#1086;&#1083;-&#1077;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1 к паспорту"/>
      <sheetName val="прил 2 строит к паспорту"/>
      <sheetName val="прил 3 к Порядку"/>
      <sheetName val="прил 4 к Порядку"/>
      <sheetName val="прил 1 к 1 подпрог"/>
      <sheetName val="прил 2 к 1 подпрогр"/>
      <sheetName val="прил 1 к 2 подпрогр"/>
      <sheetName val="прил 2 к  2 подпрогр"/>
      <sheetName val="прил 1 к 3 подпрогр"/>
      <sheetName val="прил 2 к 3 подпрогр"/>
      <sheetName val="НИ КАК"/>
      <sheetName val="НЕ НУЖНО"/>
      <sheetName val="паспорт"/>
      <sheetName val="Лист1"/>
    </sheetNames>
    <sheetDataSet>
      <sheetData sheetId="0" refreshError="1">
        <row r="22">
          <cell r="K22">
            <v>60.6</v>
          </cell>
        </row>
      </sheetData>
      <sheetData sheetId="1" refreshError="1"/>
      <sheetData sheetId="2" refreshError="1"/>
      <sheetData sheetId="3" refreshError="1"/>
      <sheetData sheetId="4" refreshError="1">
        <row r="19">
          <cell r="P19">
            <v>60.2</v>
          </cell>
          <cell r="Q19">
            <v>60.1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"/>
    </sheetNames>
    <sheetDataSet>
      <sheetData sheetId="0" refreshError="1">
        <row r="13">
          <cell r="G13">
            <v>30936340</v>
          </cell>
          <cell r="H13">
            <v>29664760</v>
          </cell>
        </row>
        <row r="14">
          <cell r="G14">
            <v>817842.08</v>
          </cell>
          <cell r="H14">
            <v>173500</v>
          </cell>
        </row>
        <row r="15">
          <cell r="G15">
            <v>1464250</v>
          </cell>
          <cell r="H15">
            <v>1464250</v>
          </cell>
          <cell r="J15">
            <v>1464250</v>
          </cell>
          <cell r="K15">
            <v>1464250</v>
          </cell>
        </row>
        <row r="16">
          <cell r="G16">
            <v>340115.99</v>
          </cell>
          <cell r="H16">
            <v>340115.99</v>
          </cell>
        </row>
        <row r="17">
          <cell r="G17">
            <v>523562.09</v>
          </cell>
          <cell r="H17">
            <v>523562.09</v>
          </cell>
        </row>
        <row r="18">
          <cell r="G18">
            <v>720473.22</v>
          </cell>
          <cell r="H18">
            <v>720473.22</v>
          </cell>
        </row>
        <row r="19">
          <cell r="G19">
            <v>883799.75</v>
          </cell>
          <cell r="H19">
            <v>291800.75</v>
          </cell>
          <cell r="J19">
            <v>0</v>
          </cell>
        </row>
        <row r="20">
          <cell r="G20">
            <v>197106.56</v>
          </cell>
          <cell r="H20">
            <v>197106.56</v>
          </cell>
          <cell r="J20">
            <v>0</v>
          </cell>
        </row>
        <row r="21">
          <cell r="G21">
            <v>1096500</v>
          </cell>
          <cell r="H21">
            <v>1096500</v>
          </cell>
        </row>
        <row r="22">
          <cell r="G22">
            <v>150004.79999999999</v>
          </cell>
          <cell r="H22">
            <v>0</v>
          </cell>
          <cell r="J22">
            <v>90000</v>
          </cell>
          <cell r="K22">
            <v>90000</v>
          </cell>
        </row>
        <row r="23">
          <cell r="G23">
            <v>266600</v>
          </cell>
          <cell r="H23">
            <v>266600</v>
          </cell>
        </row>
        <row r="24">
          <cell r="G24">
            <v>43900.54</v>
          </cell>
          <cell r="H24">
            <v>43900.54</v>
          </cell>
        </row>
        <row r="25">
          <cell r="G25">
            <v>1690987.86</v>
          </cell>
          <cell r="H25">
            <v>1271400</v>
          </cell>
        </row>
        <row r="26">
          <cell r="G26">
            <v>2855494.24</v>
          </cell>
          <cell r="H26">
            <v>2855494.24</v>
          </cell>
          <cell r="J26">
            <v>1388400</v>
          </cell>
          <cell r="K26">
            <v>1388400</v>
          </cell>
        </row>
        <row r="27">
          <cell r="G27">
            <v>2837.79</v>
          </cell>
          <cell r="H27">
            <v>2837.79</v>
          </cell>
        </row>
        <row r="28">
          <cell r="G28">
            <v>332563.46999999997</v>
          </cell>
          <cell r="H28">
            <v>332563.46999999997</v>
          </cell>
        </row>
        <row r="29">
          <cell r="G29">
            <v>188000</v>
          </cell>
          <cell r="H29">
            <v>188000</v>
          </cell>
        </row>
        <row r="30">
          <cell r="G30">
            <v>30610800</v>
          </cell>
          <cell r="H30">
            <v>29516473.920000002</v>
          </cell>
        </row>
        <row r="31">
          <cell r="G31">
            <v>10622256.140000001</v>
          </cell>
          <cell r="H31">
            <v>10590072.539999999</v>
          </cell>
        </row>
        <row r="32">
          <cell r="G32">
            <v>13627.46</v>
          </cell>
          <cell r="H32">
            <v>1000</v>
          </cell>
        </row>
        <row r="33">
          <cell r="G33">
            <v>6326649.0899999999</v>
          </cell>
          <cell r="H33">
            <v>6173687.8399999999</v>
          </cell>
        </row>
        <row r="34">
          <cell r="G34">
            <v>24320.14</v>
          </cell>
          <cell r="H34">
            <v>24320.14</v>
          </cell>
        </row>
        <row r="35">
          <cell r="G35">
            <v>4460804.13</v>
          </cell>
          <cell r="H35">
            <v>4460804.13</v>
          </cell>
        </row>
        <row r="36">
          <cell r="G36">
            <v>3062568.2</v>
          </cell>
          <cell r="H36">
            <v>3062568.2</v>
          </cell>
        </row>
        <row r="37">
          <cell r="G37">
            <v>1791660.11</v>
          </cell>
          <cell r="H37">
            <v>1791660.11</v>
          </cell>
        </row>
        <row r="38">
          <cell r="G38">
            <v>5988.24</v>
          </cell>
          <cell r="H38">
            <v>5988.24</v>
          </cell>
        </row>
        <row r="39">
          <cell r="G39">
            <v>1479356.68</v>
          </cell>
          <cell r="H39">
            <v>1479356.68</v>
          </cell>
        </row>
        <row r="40">
          <cell r="G40">
            <v>2857324.11</v>
          </cell>
          <cell r="H40">
            <v>2857324.11</v>
          </cell>
        </row>
        <row r="41">
          <cell r="G41">
            <v>405476.36</v>
          </cell>
          <cell r="H41">
            <v>405476.36</v>
          </cell>
        </row>
        <row r="42">
          <cell r="G42">
            <v>768721.62</v>
          </cell>
          <cell r="H42">
            <v>766810.06</v>
          </cell>
        </row>
        <row r="43">
          <cell r="G43">
            <v>19074773.690000001</v>
          </cell>
          <cell r="H43">
            <v>19074773.690000001</v>
          </cell>
        </row>
        <row r="44">
          <cell r="G44">
            <v>360000</v>
          </cell>
          <cell r="H44">
            <v>360000</v>
          </cell>
        </row>
        <row r="45">
          <cell r="G45">
            <v>790272.03</v>
          </cell>
          <cell r="H45">
            <v>790272.03</v>
          </cell>
        </row>
        <row r="46">
          <cell r="G46">
            <v>1696644.68</v>
          </cell>
          <cell r="H46">
            <v>1696644.68</v>
          </cell>
        </row>
        <row r="47">
          <cell r="G47">
            <v>3500000</v>
          </cell>
        </row>
        <row r="48">
          <cell r="G48">
            <v>5362577.5199999996</v>
          </cell>
          <cell r="H48">
            <v>5362577.5199999996</v>
          </cell>
        </row>
        <row r="49">
          <cell r="G49">
            <v>4468422.4800000004</v>
          </cell>
          <cell r="H49">
            <v>1468422.48</v>
          </cell>
        </row>
        <row r="50">
          <cell r="G50">
            <v>8763.26</v>
          </cell>
          <cell r="H50">
            <v>8763.26</v>
          </cell>
        </row>
        <row r="68">
          <cell r="G68">
            <v>40990.9</v>
          </cell>
          <cell r="H68">
            <v>39115.550000000003</v>
          </cell>
        </row>
        <row r="69">
          <cell r="G69">
            <v>17735.32</v>
          </cell>
          <cell r="H69">
            <v>11812.9</v>
          </cell>
        </row>
        <row r="70">
          <cell r="G70">
            <v>5949.92</v>
          </cell>
          <cell r="H70">
            <v>5949.92</v>
          </cell>
        </row>
        <row r="71">
          <cell r="G71">
            <v>201000</v>
          </cell>
          <cell r="H71">
            <v>201000</v>
          </cell>
          <cell r="J71">
            <v>102000</v>
          </cell>
        </row>
        <row r="72">
          <cell r="G72">
            <v>201</v>
          </cell>
          <cell r="H72">
            <v>201</v>
          </cell>
        </row>
        <row r="73">
          <cell r="I73">
            <v>11145004.00999999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"/>
    </sheetNames>
    <sheetDataSet>
      <sheetData sheetId="0" refreshError="1">
        <row r="14">
          <cell r="H14">
            <v>591999</v>
          </cell>
          <cell r="J14">
            <v>16345810</v>
          </cell>
          <cell r="K14">
            <v>9897486</v>
          </cell>
        </row>
        <row r="58">
          <cell r="H58">
            <v>9219608.8499999996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"/>
      <sheetName val="приложение 2"/>
      <sheetName val="приложение 3"/>
      <sheetName val="приложение 4 "/>
    </sheetNames>
    <sheetDataSet>
      <sheetData sheetId="0">
        <row r="31">
          <cell r="H31">
            <v>150.00479999999999</v>
          </cell>
        </row>
        <row r="52">
          <cell r="I52">
            <v>610.90700000000004</v>
          </cell>
        </row>
        <row r="66">
          <cell r="I66">
            <v>340.11599000000001</v>
          </cell>
          <cell r="J66">
            <v>340.11599000000001</v>
          </cell>
        </row>
        <row r="80">
          <cell r="I80">
            <v>347.76691999999997</v>
          </cell>
          <cell r="J80">
            <v>347.76691999999997</v>
          </cell>
        </row>
        <row r="115">
          <cell r="I115">
            <v>14802.47048</v>
          </cell>
          <cell r="J115">
            <v>14802.47048</v>
          </cell>
        </row>
        <row r="122">
          <cell r="I122">
            <v>2996.2419599999998</v>
          </cell>
          <cell r="J122">
            <v>2996.2419599999998</v>
          </cell>
        </row>
        <row r="129">
          <cell r="I129">
            <v>1409.27981</v>
          </cell>
          <cell r="J129">
            <v>1409.27981</v>
          </cell>
        </row>
        <row r="136">
          <cell r="I136">
            <v>1485.1786299999999</v>
          </cell>
          <cell r="J136">
            <v>1485.1786299999999</v>
          </cell>
        </row>
        <row r="143">
          <cell r="I143">
            <v>852.41766000000007</v>
          </cell>
          <cell r="J143">
            <v>852.41766000000007</v>
          </cell>
        </row>
        <row r="150">
          <cell r="I150">
            <v>542.82611999999995</v>
          </cell>
          <cell r="J150">
            <v>542.82611999999995</v>
          </cell>
        </row>
        <row r="155">
          <cell r="I155">
            <v>99.506419999999991</v>
          </cell>
          <cell r="J155">
            <v>99.506419999999991</v>
          </cell>
        </row>
        <row r="164">
          <cell r="I164">
            <v>466.67</v>
          </cell>
          <cell r="J164">
            <v>466.67</v>
          </cell>
        </row>
        <row r="171">
          <cell r="I171">
            <v>429.72388000000001</v>
          </cell>
          <cell r="J171">
            <v>429.72388000000001</v>
          </cell>
        </row>
        <row r="178">
          <cell r="I178">
            <v>71.218570000000014</v>
          </cell>
          <cell r="J178">
            <v>71.218570000000014</v>
          </cell>
        </row>
        <row r="185">
          <cell r="I185">
            <v>405.47636</v>
          </cell>
          <cell r="J185">
            <v>405.47636</v>
          </cell>
        </row>
        <row r="192">
          <cell r="I192">
            <v>8.7632600000000007</v>
          </cell>
          <cell r="J192">
            <v>8.7632600000000007</v>
          </cell>
        </row>
        <row r="206">
          <cell r="I206">
            <v>0</v>
          </cell>
        </row>
        <row r="213">
          <cell r="I213">
            <v>1393.1271899999999</v>
          </cell>
          <cell r="J213">
            <v>1393.1271899999999</v>
          </cell>
        </row>
        <row r="227">
          <cell r="I227">
            <v>535</v>
          </cell>
          <cell r="J227">
            <v>535</v>
          </cell>
        </row>
        <row r="241">
          <cell r="I241">
            <v>99.996669999999995</v>
          </cell>
          <cell r="J241">
            <v>99.996669999999995</v>
          </cell>
        </row>
        <row r="248">
          <cell r="I248">
            <v>670.55898000000002</v>
          </cell>
          <cell r="J248">
            <v>670.55898000000002</v>
          </cell>
        </row>
        <row r="262">
          <cell r="I262">
            <v>99.995000000000005</v>
          </cell>
          <cell r="J262">
            <v>99.995000000000005</v>
          </cell>
        </row>
        <row r="276">
          <cell r="I276">
            <v>15735.68635</v>
          </cell>
          <cell r="J276">
            <v>15460.036340000002</v>
          </cell>
        </row>
        <row r="304">
          <cell r="I304">
            <v>32.732999999999997</v>
          </cell>
          <cell r="J304">
            <v>32.732999999999997</v>
          </cell>
        </row>
      </sheetData>
      <sheetData sheetId="1">
        <row r="30">
          <cell r="H30">
            <v>21795.34475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1 к паспорту"/>
      <sheetName val="прил 2 строит к паспорту"/>
      <sheetName val="прил 3 к Порядку"/>
      <sheetName val="прил 4 к Порядку"/>
      <sheetName val="прил 1 к 1 подпрог"/>
      <sheetName val="прил 2 к 1 подпрогр"/>
      <sheetName val="прил 1 к 2 подпрогр"/>
      <sheetName val="прил 2 к  2 подпрогр"/>
      <sheetName val="прил 1 к 3 подпрогр"/>
      <sheetName val="прил 2 к 3 подпрогр"/>
      <sheetName val="НИ КАК"/>
      <sheetName val="НЕ НУЖНО"/>
      <sheetName val="паспорт"/>
      <sheetName val="Лист1"/>
    </sheetNames>
    <sheetDataSet>
      <sheetData sheetId="0">
        <row r="22">
          <cell r="L22">
            <v>60.2</v>
          </cell>
          <cell r="M22">
            <v>60.1</v>
          </cell>
          <cell r="N22">
            <v>60</v>
          </cell>
        </row>
        <row r="31">
          <cell r="L31">
            <v>95</v>
          </cell>
          <cell r="M31">
            <v>95</v>
          </cell>
          <cell r="N31">
            <v>95</v>
          </cell>
        </row>
        <row r="35">
          <cell r="L35">
            <v>49269.2</v>
          </cell>
          <cell r="M35">
            <v>49269.2</v>
          </cell>
          <cell r="N35">
            <v>49269.2</v>
          </cell>
        </row>
        <row r="36">
          <cell r="L36">
            <v>5344</v>
          </cell>
          <cell r="M36">
            <v>5344</v>
          </cell>
          <cell r="N36">
            <v>5344</v>
          </cell>
        </row>
        <row r="37">
          <cell r="L37">
            <v>6751</v>
          </cell>
          <cell r="M37">
            <v>6751</v>
          </cell>
          <cell r="N37">
            <v>6751</v>
          </cell>
        </row>
        <row r="40">
          <cell r="L40">
            <v>631525.30000000005</v>
          </cell>
          <cell r="M40">
            <v>631525.30000000005</v>
          </cell>
          <cell r="N40">
            <v>631525.30000000005</v>
          </cell>
        </row>
        <row r="42">
          <cell r="L42">
            <v>62263</v>
          </cell>
          <cell r="M42">
            <v>62263</v>
          </cell>
          <cell r="N42">
            <v>62263</v>
          </cell>
        </row>
        <row r="43">
          <cell r="L43">
            <v>4920</v>
          </cell>
        </row>
        <row r="44">
          <cell r="M44">
            <v>166</v>
          </cell>
          <cell r="N44">
            <v>166</v>
          </cell>
        </row>
        <row r="45">
          <cell r="L45">
            <v>207996</v>
          </cell>
          <cell r="M45">
            <v>194996</v>
          </cell>
          <cell r="N45">
            <v>194996</v>
          </cell>
        </row>
        <row r="49">
          <cell r="L49">
            <v>450</v>
          </cell>
          <cell r="M49">
            <v>450</v>
          </cell>
          <cell r="N49">
            <v>450</v>
          </cell>
        </row>
        <row r="50">
          <cell r="M50">
            <v>470000</v>
          </cell>
          <cell r="N50">
            <v>470000</v>
          </cell>
        </row>
        <row r="54">
          <cell r="L54">
            <v>95</v>
          </cell>
          <cell r="M54">
            <v>95</v>
          </cell>
          <cell r="N54">
            <v>95</v>
          </cell>
        </row>
        <row r="55">
          <cell r="L55">
            <v>44</v>
          </cell>
          <cell r="M55">
            <v>44</v>
          </cell>
          <cell r="N55">
            <v>44</v>
          </cell>
        </row>
        <row r="56">
          <cell r="L56">
            <v>100</v>
          </cell>
          <cell r="M56">
            <v>100</v>
          </cell>
          <cell r="N56">
            <v>100</v>
          </cell>
        </row>
        <row r="57">
          <cell r="L57">
            <v>80</v>
          </cell>
          <cell r="M57">
            <v>80</v>
          </cell>
          <cell r="N57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-2016"/>
      <sheetName val="Лист2"/>
      <sheetName val="Лист3"/>
      <sheetName val="для бюджета"/>
      <sheetName val="2014-20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0">
          <cell r="S150">
            <v>673931</v>
          </cell>
        </row>
        <row r="151">
          <cell r="S151">
            <v>523588</v>
          </cell>
        </row>
        <row r="152">
          <cell r="S152">
            <v>503088</v>
          </cell>
        </row>
        <row r="153">
          <cell r="S153">
            <v>347056</v>
          </cell>
        </row>
        <row r="154">
          <cell r="S154">
            <v>287110</v>
          </cell>
        </row>
        <row r="155">
          <cell r="S155">
            <v>226615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1 к паспорту"/>
      <sheetName val="прил 2 строит к паспорту"/>
      <sheetName val="прил 3 к Порядку"/>
      <sheetName val="прил 4 к Порядку"/>
      <sheetName val="прил 1 к 1 подпрог"/>
      <sheetName val="прил 2 к 1 подпрогр"/>
      <sheetName val="прил 1 к 2 подпрогр"/>
      <sheetName val="прил 2 к  2 подпрогр"/>
      <sheetName val="прил 1 к 3 подпрогр"/>
      <sheetName val="прил 2 к 3 подпрогр"/>
      <sheetName val="НИ КАК"/>
      <sheetName val="НЕ НУЖНО"/>
      <sheetName val="паспорт"/>
      <sheetName val="Лист1"/>
    </sheetNames>
    <sheetDataSet>
      <sheetData sheetId="0">
        <row r="43">
          <cell r="M43">
            <v>3292</v>
          </cell>
          <cell r="N43">
            <v>3292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смета"/>
      <sheetName val="расчет"/>
      <sheetName val="пробег"/>
      <sheetName val="тех.задание"/>
      <sheetName val="Лист2"/>
      <sheetName val="тех зад ЭТ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3">
          <cell r="K43">
            <v>195064.625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"/>
      <sheetName val="приложение 2"/>
      <sheetName val="приложение 3"/>
      <sheetName val="приложение 4 "/>
    </sheetNames>
    <sheetDataSet>
      <sheetData sheetId="0" refreshError="1">
        <row r="31">
          <cell r="H31">
            <v>150.00479999999999</v>
          </cell>
          <cell r="J31">
            <v>0</v>
          </cell>
        </row>
        <row r="36">
          <cell r="H36">
            <v>0</v>
          </cell>
          <cell r="J36">
            <v>0</v>
          </cell>
        </row>
        <row r="52">
          <cell r="H52">
            <v>1464.25</v>
          </cell>
          <cell r="J52">
            <v>1464.25</v>
          </cell>
        </row>
        <row r="57">
          <cell r="H57">
            <v>30936.34</v>
          </cell>
          <cell r="J57">
            <v>29664.76</v>
          </cell>
        </row>
        <row r="66">
          <cell r="H66">
            <v>340.11599000000001</v>
          </cell>
          <cell r="J66">
            <v>340.11599000000001</v>
          </cell>
        </row>
        <row r="80">
          <cell r="H80">
            <v>1244.03531</v>
          </cell>
          <cell r="J80">
            <v>1244.03531</v>
          </cell>
        </row>
        <row r="103">
          <cell r="H103">
            <v>188</v>
          </cell>
        </row>
        <row r="108">
          <cell r="J108">
            <v>188</v>
          </cell>
        </row>
        <row r="115">
          <cell r="H115">
            <v>30610.799999999999</v>
          </cell>
          <cell r="J115">
            <v>29516.47392</v>
          </cell>
        </row>
        <row r="122">
          <cell r="H122">
            <v>10635.883600000001</v>
          </cell>
          <cell r="J122">
            <v>10591.072539999999</v>
          </cell>
        </row>
        <row r="129">
          <cell r="H129">
            <v>6350.9692299999997</v>
          </cell>
          <cell r="J129">
            <v>6198.0079799999994</v>
          </cell>
        </row>
        <row r="136">
          <cell r="H136">
            <v>4460.8041299999995</v>
          </cell>
          <cell r="J136">
            <v>4460.8041299999995</v>
          </cell>
        </row>
        <row r="143">
          <cell r="H143">
            <v>3062.5682000000002</v>
          </cell>
          <cell r="J143">
            <v>3062.5682000000002</v>
          </cell>
        </row>
        <row r="150">
          <cell r="H150">
            <v>1797.6483499999999</v>
          </cell>
          <cell r="J150">
            <v>1797.6483499999999</v>
          </cell>
        </row>
        <row r="155">
          <cell r="H155">
            <v>266.60000000000002</v>
          </cell>
          <cell r="J155">
            <v>266.60000000000002</v>
          </cell>
        </row>
        <row r="164">
          <cell r="H164">
            <v>768.72162000000003</v>
          </cell>
          <cell r="J164">
            <v>766.81006000000002</v>
          </cell>
        </row>
        <row r="171">
          <cell r="H171">
            <v>2857.32411</v>
          </cell>
          <cell r="J171">
            <v>2857.32411</v>
          </cell>
        </row>
        <row r="178">
          <cell r="H178">
            <v>790.27202999999997</v>
          </cell>
          <cell r="J178">
            <v>790.27202999999997</v>
          </cell>
        </row>
        <row r="185">
          <cell r="H185">
            <v>405.47636</v>
          </cell>
          <cell r="J185">
            <v>405.47636</v>
          </cell>
        </row>
        <row r="192">
          <cell r="H192">
            <v>8.7632600000000007</v>
          </cell>
          <cell r="J192">
            <v>8.7632600000000007</v>
          </cell>
        </row>
        <row r="197">
          <cell r="H197">
            <v>43.900539999999999</v>
          </cell>
          <cell r="J197">
            <v>43.900539999999999</v>
          </cell>
        </row>
        <row r="206">
          <cell r="H206">
            <v>2855.4942400000004</v>
          </cell>
          <cell r="J206">
            <v>2855.4942400000004</v>
          </cell>
        </row>
        <row r="213">
          <cell r="H213">
            <v>19074.773690000002</v>
          </cell>
          <cell r="J213">
            <v>19074.773690000002</v>
          </cell>
        </row>
        <row r="220">
          <cell r="H220">
            <v>1479.3566799999999</v>
          </cell>
          <cell r="J220">
            <v>1479.3566799999999</v>
          </cell>
        </row>
        <row r="227">
          <cell r="H227">
            <v>1690.9878600000002</v>
          </cell>
          <cell r="J227">
            <v>1271.4000000000001</v>
          </cell>
        </row>
        <row r="241">
          <cell r="H241">
            <v>335.40125999999998</v>
          </cell>
          <cell r="J241">
            <v>335.40125999999998</v>
          </cell>
        </row>
        <row r="262">
          <cell r="H262">
            <v>360</v>
          </cell>
          <cell r="J262">
            <v>360</v>
          </cell>
        </row>
        <row r="269">
          <cell r="H269">
            <v>5196.6446799999994</v>
          </cell>
          <cell r="J269">
            <v>1696.6446799999999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1 к паспорту"/>
      <sheetName val="прил 2 строит к паспорту"/>
      <sheetName val="прил 3 к Порядку"/>
      <sheetName val="прил 4 к Порядку"/>
      <sheetName val="прил 1 к 1 подпрог"/>
      <sheetName val="прил 2 к 1 подпрогр"/>
      <sheetName val="прил 1 к 2 подпрогр"/>
      <sheetName val="прил 2 к  2 подпрогр"/>
      <sheetName val="прил 1 к 3 подпрогр"/>
      <sheetName val="прил 2 к 3 подпрогр"/>
      <sheetName val="НИ КАК"/>
      <sheetName val="НЕ НУЖНО"/>
      <sheetName val="паспорт"/>
      <sheetName val="Лист1"/>
    </sheetNames>
    <sheetDataSet>
      <sheetData sheetId="0"/>
      <sheetData sheetId="1"/>
      <sheetData sheetId="2"/>
      <sheetData sheetId="3"/>
      <sheetData sheetId="4"/>
      <sheetData sheetId="5">
        <row r="28">
          <cell r="M28">
            <v>90</v>
          </cell>
          <cell r="N28">
            <v>90</v>
          </cell>
        </row>
        <row r="30">
          <cell r="L30">
            <v>0</v>
          </cell>
          <cell r="N30">
            <v>0</v>
          </cell>
        </row>
        <row r="37">
          <cell r="L37">
            <v>1464.25</v>
          </cell>
          <cell r="M37">
            <v>1464.3</v>
          </cell>
          <cell r="N37">
            <v>1464.3</v>
          </cell>
        </row>
        <row r="38">
          <cell r="M38">
            <v>37765.699999999997</v>
          </cell>
          <cell r="N38">
            <v>37765.699999999997</v>
          </cell>
        </row>
      </sheetData>
      <sheetData sheetId="6"/>
      <sheetData sheetId="7">
        <row r="33">
          <cell r="M33">
            <v>399.2</v>
          </cell>
          <cell r="N33">
            <v>399.2</v>
          </cell>
        </row>
        <row r="34">
          <cell r="M34">
            <v>29583.5</v>
          </cell>
          <cell r="N34">
            <v>29583.5</v>
          </cell>
        </row>
        <row r="35">
          <cell r="M35">
            <v>10046.1</v>
          </cell>
          <cell r="N35">
            <v>10046.1</v>
          </cell>
        </row>
        <row r="36">
          <cell r="M36">
            <v>4999.8</v>
          </cell>
          <cell r="N36">
            <v>4999.8</v>
          </cell>
        </row>
        <row r="37">
          <cell r="M37">
            <v>4348.2</v>
          </cell>
          <cell r="N37">
            <v>4348.2</v>
          </cell>
        </row>
        <row r="38">
          <cell r="M38">
            <v>1972.6</v>
          </cell>
          <cell r="N38">
            <v>1972.6</v>
          </cell>
        </row>
        <row r="39">
          <cell r="M39">
            <v>1015</v>
          </cell>
          <cell r="N39">
            <v>1015</v>
          </cell>
        </row>
        <row r="40">
          <cell r="M40">
            <v>266.60000000000002</v>
          </cell>
          <cell r="N40">
            <v>266.60000000000002</v>
          </cell>
        </row>
        <row r="41">
          <cell r="M41">
            <v>771.4</v>
          </cell>
          <cell r="N41">
            <v>771.4</v>
          </cell>
        </row>
        <row r="42">
          <cell r="M42">
            <v>4198.2</v>
          </cell>
          <cell r="N42">
            <v>4198.2</v>
          </cell>
        </row>
        <row r="43">
          <cell r="M43">
            <v>405.5</v>
          </cell>
          <cell r="N43">
            <v>405.5</v>
          </cell>
        </row>
        <row r="46">
          <cell r="M46">
            <v>35.5</v>
          </cell>
          <cell r="N46">
            <v>35.5</v>
          </cell>
        </row>
        <row r="47">
          <cell r="M47">
            <v>170.4</v>
          </cell>
          <cell r="N47">
            <v>170.4</v>
          </cell>
        </row>
        <row r="48">
          <cell r="M48">
            <v>1388.4</v>
          </cell>
          <cell r="N48">
            <v>1388.4</v>
          </cell>
        </row>
        <row r="49">
          <cell r="N49">
            <v>18236.3</v>
          </cell>
        </row>
        <row r="52">
          <cell r="M52">
            <v>522.79999999999995</v>
          </cell>
          <cell r="N52">
            <v>522.79999999999995</v>
          </cell>
        </row>
        <row r="54">
          <cell r="M54">
            <v>0</v>
          </cell>
          <cell r="N54">
            <v>0</v>
          </cell>
        </row>
        <row r="57">
          <cell r="M57">
            <v>0</v>
          </cell>
          <cell r="N57">
            <v>0</v>
          </cell>
        </row>
      </sheetData>
      <sheetData sheetId="8"/>
      <sheetData sheetId="9">
        <row r="33">
          <cell r="M33">
            <v>22874.400000000001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приложение 1"/>
      <sheetName val="объекты"/>
      <sheetName val="Лист3"/>
      <sheetName val="Лист4"/>
      <sheetName val="приложение 2"/>
      <sheetName val="Лист5"/>
      <sheetName val="Лист6"/>
      <sheetName val="приложение 3"/>
    </sheetNames>
    <sheetDataSet>
      <sheetData sheetId="0" refreshError="1"/>
      <sheetData sheetId="1">
        <row r="10">
          <cell r="M10">
            <v>200867.01580999998</v>
          </cell>
          <cell r="N10">
            <v>186067.27919999999</v>
          </cell>
        </row>
      </sheetData>
      <sheetData sheetId="2">
        <row r="20">
          <cell r="H20">
            <v>52625.7667</v>
          </cell>
        </row>
      </sheetData>
      <sheetData sheetId="3"/>
      <sheetData sheetId="4" refreshError="1"/>
      <sheetData sheetId="5" refreshError="1"/>
      <sheetData sheetId="6">
        <row r="12">
          <cell r="H12">
            <v>190440.79532</v>
          </cell>
        </row>
      </sheetData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"/>
      <sheetName val="приложение 2"/>
      <sheetName val="приложение 3"/>
      <sheetName val="приложение 4 "/>
    </sheetNames>
    <sheetDataSet>
      <sheetData sheetId="0">
        <row r="12">
          <cell r="H12">
            <v>192555.10163000002</v>
          </cell>
          <cell r="I12">
            <v>44676.294880000001</v>
          </cell>
          <cell r="J12">
            <v>44129.121440000003</v>
          </cell>
        </row>
      </sheetData>
      <sheetData sheetId="1">
        <row r="11">
          <cell r="H11">
            <v>213660.19701999999</v>
          </cell>
        </row>
      </sheetData>
      <sheetData sheetId="2">
        <row r="11">
          <cell r="H11">
            <v>855.58114</v>
          </cell>
        </row>
      </sheetData>
      <sheetData sheetId="3">
        <row r="11">
          <cell r="H11">
            <v>49332.179000000004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2:AC76"/>
  <sheetViews>
    <sheetView tabSelected="1" topLeftCell="P33" zoomScale="71" zoomScaleNormal="71" workbookViewId="0">
      <selection activeCell="Q36" sqref="Q36"/>
    </sheetView>
  </sheetViews>
  <sheetFormatPr defaultRowHeight="15" x14ac:dyDescent="0.25"/>
  <cols>
    <col min="1" max="1" width="5" style="57" customWidth="1"/>
    <col min="2" max="2" width="51" style="57" customWidth="1"/>
    <col min="3" max="3" width="13.85546875" style="57" customWidth="1"/>
    <col min="4" max="4" width="15.28515625" style="57" customWidth="1"/>
    <col min="5" max="5" width="20.28515625" style="57" customWidth="1"/>
    <col min="6" max="6" width="18" style="57" customWidth="1"/>
    <col min="7" max="8" width="12.42578125" style="57" hidden="1" customWidth="1"/>
    <col min="9" max="14" width="16.42578125" style="57" hidden="1" customWidth="1"/>
    <col min="15" max="17" width="16.42578125" style="57" customWidth="1"/>
    <col min="18" max="18" width="12.42578125" style="57" customWidth="1"/>
    <col min="19" max="19" width="13" style="57" customWidth="1"/>
    <col min="20" max="20" width="41.42578125" style="57" customWidth="1"/>
    <col min="21" max="22" width="11.28515625" style="57" bestFit="1" customWidth="1"/>
    <col min="23" max="23" width="13" style="57" customWidth="1"/>
    <col min="24" max="24" width="13.5703125" style="57" customWidth="1"/>
    <col min="25" max="25" width="26.85546875" style="57" customWidth="1"/>
    <col min="26" max="26" width="18.42578125" style="57" customWidth="1"/>
    <col min="27" max="27" width="21.42578125" style="57" customWidth="1"/>
    <col min="28" max="266" width="9.140625" style="57"/>
    <col min="267" max="267" width="5" style="57" customWidth="1"/>
    <col min="268" max="268" width="51" style="57" customWidth="1"/>
    <col min="269" max="269" width="13.85546875" style="57" customWidth="1"/>
    <col min="270" max="270" width="15.28515625" style="57" customWidth="1"/>
    <col min="271" max="272" width="13.140625" style="57" customWidth="1"/>
    <col min="273" max="273" width="16" style="57" customWidth="1"/>
    <col min="274" max="275" width="12.42578125" style="57" customWidth="1"/>
    <col min="276" max="276" width="41.42578125" style="57" customWidth="1"/>
    <col min="277" max="281" width="9.140625" style="57"/>
    <col min="282" max="282" width="18.42578125" style="57" customWidth="1"/>
    <col min="283" max="522" width="9.140625" style="57"/>
    <col min="523" max="523" width="5" style="57" customWidth="1"/>
    <col min="524" max="524" width="51" style="57" customWidth="1"/>
    <col min="525" max="525" width="13.85546875" style="57" customWidth="1"/>
    <col min="526" max="526" width="15.28515625" style="57" customWidth="1"/>
    <col min="527" max="528" width="13.140625" style="57" customWidth="1"/>
    <col min="529" max="529" width="16" style="57" customWidth="1"/>
    <col min="530" max="531" width="12.42578125" style="57" customWidth="1"/>
    <col min="532" max="532" width="41.42578125" style="57" customWidth="1"/>
    <col min="533" max="537" width="9.140625" style="57"/>
    <col min="538" max="538" width="18.42578125" style="57" customWidth="1"/>
    <col min="539" max="778" width="9.140625" style="57"/>
    <col min="779" max="779" width="5" style="57" customWidth="1"/>
    <col min="780" max="780" width="51" style="57" customWidth="1"/>
    <col min="781" max="781" width="13.85546875" style="57" customWidth="1"/>
    <col min="782" max="782" width="15.28515625" style="57" customWidth="1"/>
    <col min="783" max="784" width="13.140625" style="57" customWidth="1"/>
    <col min="785" max="785" width="16" style="57" customWidth="1"/>
    <col min="786" max="787" width="12.42578125" style="57" customWidth="1"/>
    <col min="788" max="788" width="41.42578125" style="57" customWidth="1"/>
    <col min="789" max="793" width="9.140625" style="57"/>
    <col min="794" max="794" width="18.42578125" style="57" customWidth="1"/>
    <col min="795" max="1034" width="9.140625" style="57"/>
    <col min="1035" max="1035" width="5" style="57" customWidth="1"/>
    <col min="1036" max="1036" width="51" style="57" customWidth="1"/>
    <col min="1037" max="1037" width="13.85546875" style="57" customWidth="1"/>
    <col min="1038" max="1038" width="15.28515625" style="57" customWidth="1"/>
    <col min="1039" max="1040" width="13.140625" style="57" customWidth="1"/>
    <col min="1041" max="1041" width="16" style="57" customWidth="1"/>
    <col min="1042" max="1043" width="12.42578125" style="57" customWidth="1"/>
    <col min="1044" max="1044" width="41.42578125" style="57" customWidth="1"/>
    <col min="1045" max="1049" width="9.140625" style="57"/>
    <col min="1050" max="1050" width="18.42578125" style="57" customWidth="1"/>
    <col min="1051" max="1290" width="9.140625" style="57"/>
    <col min="1291" max="1291" width="5" style="57" customWidth="1"/>
    <col min="1292" max="1292" width="51" style="57" customWidth="1"/>
    <col min="1293" max="1293" width="13.85546875" style="57" customWidth="1"/>
    <col min="1294" max="1294" width="15.28515625" style="57" customWidth="1"/>
    <col min="1295" max="1296" width="13.140625" style="57" customWidth="1"/>
    <col min="1297" max="1297" width="16" style="57" customWidth="1"/>
    <col min="1298" max="1299" width="12.42578125" style="57" customWidth="1"/>
    <col min="1300" max="1300" width="41.42578125" style="57" customWidth="1"/>
    <col min="1301" max="1305" width="9.140625" style="57"/>
    <col min="1306" max="1306" width="18.42578125" style="57" customWidth="1"/>
    <col min="1307" max="1546" width="9.140625" style="57"/>
    <col min="1547" max="1547" width="5" style="57" customWidth="1"/>
    <col min="1548" max="1548" width="51" style="57" customWidth="1"/>
    <col min="1549" max="1549" width="13.85546875" style="57" customWidth="1"/>
    <col min="1550" max="1550" width="15.28515625" style="57" customWidth="1"/>
    <col min="1551" max="1552" width="13.140625" style="57" customWidth="1"/>
    <col min="1553" max="1553" width="16" style="57" customWidth="1"/>
    <col min="1554" max="1555" width="12.42578125" style="57" customWidth="1"/>
    <col min="1556" max="1556" width="41.42578125" style="57" customWidth="1"/>
    <col min="1557" max="1561" width="9.140625" style="57"/>
    <col min="1562" max="1562" width="18.42578125" style="57" customWidth="1"/>
    <col min="1563" max="1802" width="9.140625" style="57"/>
    <col min="1803" max="1803" width="5" style="57" customWidth="1"/>
    <col min="1804" max="1804" width="51" style="57" customWidth="1"/>
    <col min="1805" max="1805" width="13.85546875" style="57" customWidth="1"/>
    <col min="1806" max="1806" width="15.28515625" style="57" customWidth="1"/>
    <col min="1807" max="1808" width="13.140625" style="57" customWidth="1"/>
    <col min="1809" max="1809" width="16" style="57" customWidth="1"/>
    <col min="1810" max="1811" width="12.42578125" style="57" customWidth="1"/>
    <col min="1812" max="1812" width="41.42578125" style="57" customWidth="1"/>
    <col min="1813" max="1817" width="9.140625" style="57"/>
    <col min="1818" max="1818" width="18.42578125" style="57" customWidth="1"/>
    <col min="1819" max="2058" width="9.140625" style="57"/>
    <col min="2059" max="2059" width="5" style="57" customWidth="1"/>
    <col min="2060" max="2060" width="51" style="57" customWidth="1"/>
    <col min="2061" max="2061" width="13.85546875" style="57" customWidth="1"/>
    <col min="2062" max="2062" width="15.28515625" style="57" customWidth="1"/>
    <col min="2063" max="2064" width="13.140625" style="57" customWidth="1"/>
    <col min="2065" max="2065" width="16" style="57" customWidth="1"/>
    <col min="2066" max="2067" width="12.42578125" style="57" customWidth="1"/>
    <col min="2068" max="2068" width="41.42578125" style="57" customWidth="1"/>
    <col min="2069" max="2073" width="9.140625" style="57"/>
    <col min="2074" max="2074" width="18.42578125" style="57" customWidth="1"/>
    <col min="2075" max="2314" width="9.140625" style="57"/>
    <col min="2315" max="2315" width="5" style="57" customWidth="1"/>
    <col min="2316" max="2316" width="51" style="57" customWidth="1"/>
    <col min="2317" max="2317" width="13.85546875" style="57" customWidth="1"/>
    <col min="2318" max="2318" width="15.28515625" style="57" customWidth="1"/>
    <col min="2319" max="2320" width="13.140625" style="57" customWidth="1"/>
    <col min="2321" max="2321" width="16" style="57" customWidth="1"/>
    <col min="2322" max="2323" width="12.42578125" style="57" customWidth="1"/>
    <col min="2324" max="2324" width="41.42578125" style="57" customWidth="1"/>
    <col min="2325" max="2329" width="9.140625" style="57"/>
    <col min="2330" max="2330" width="18.42578125" style="57" customWidth="1"/>
    <col min="2331" max="2570" width="9.140625" style="57"/>
    <col min="2571" max="2571" width="5" style="57" customWidth="1"/>
    <col min="2572" max="2572" width="51" style="57" customWidth="1"/>
    <col min="2573" max="2573" width="13.85546875" style="57" customWidth="1"/>
    <col min="2574" max="2574" width="15.28515625" style="57" customWidth="1"/>
    <col min="2575" max="2576" width="13.140625" style="57" customWidth="1"/>
    <col min="2577" max="2577" width="16" style="57" customWidth="1"/>
    <col min="2578" max="2579" width="12.42578125" style="57" customWidth="1"/>
    <col min="2580" max="2580" width="41.42578125" style="57" customWidth="1"/>
    <col min="2581" max="2585" width="9.140625" style="57"/>
    <col min="2586" max="2586" width="18.42578125" style="57" customWidth="1"/>
    <col min="2587" max="2826" width="9.140625" style="57"/>
    <col min="2827" max="2827" width="5" style="57" customWidth="1"/>
    <col min="2828" max="2828" width="51" style="57" customWidth="1"/>
    <col min="2829" max="2829" width="13.85546875" style="57" customWidth="1"/>
    <col min="2830" max="2830" width="15.28515625" style="57" customWidth="1"/>
    <col min="2831" max="2832" width="13.140625" style="57" customWidth="1"/>
    <col min="2833" max="2833" width="16" style="57" customWidth="1"/>
    <col min="2834" max="2835" width="12.42578125" style="57" customWidth="1"/>
    <col min="2836" max="2836" width="41.42578125" style="57" customWidth="1"/>
    <col min="2837" max="2841" width="9.140625" style="57"/>
    <col min="2842" max="2842" width="18.42578125" style="57" customWidth="1"/>
    <col min="2843" max="3082" width="9.140625" style="57"/>
    <col min="3083" max="3083" width="5" style="57" customWidth="1"/>
    <col min="3084" max="3084" width="51" style="57" customWidth="1"/>
    <col min="3085" max="3085" width="13.85546875" style="57" customWidth="1"/>
    <col min="3086" max="3086" width="15.28515625" style="57" customWidth="1"/>
    <col min="3087" max="3088" width="13.140625" style="57" customWidth="1"/>
    <col min="3089" max="3089" width="16" style="57" customWidth="1"/>
    <col min="3090" max="3091" width="12.42578125" style="57" customWidth="1"/>
    <col min="3092" max="3092" width="41.42578125" style="57" customWidth="1"/>
    <col min="3093" max="3097" width="9.140625" style="57"/>
    <col min="3098" max="3098" width="18.42578125" style="57" customWidth="1"/>
    <col min="3099" max="3338" width="9.140625" style="57"/>
    <col min="3339" max="3339" width="5" style="57" customWidth="1"/>
    <col min="3340" max="3340" width="51" style="57" customWidth="1"/>
    <col min="3341" max="3341" width="13.85546875" style="57" customWidth="1"/>
    <col min="3342" max="3342" width="15.28515625" style="57" customWidth="1"/>
    <col min="3343" max="3344" width="13.140625" style="57" customWidth="1"/>
    <col min="3345" max="3345" width="16" style="57" customWidth="1"/>
    <col min="3346" max="3347" width="12.42578125" style="57" customWidth="1"/>
    <col min="3348" max="3348" width="41.42578125" style="57" customWidth="1"/>
    <col min="3349" max="3353" width="9.140625" style="57"/>
    <col min="3354" max="3354" width="18.42578125" style="57" customWidth="1"/>
    <col min="3355" max="3594" width="9.140625" style="57"/>
    <col min="3595" max="3595" width="5" style="57" customWidth="1"/>
    <col min="3596" max="3596" width="51" style="57" customWidth="1"/>
    <col min="3597" max="3597" width="13.85546875" style="57" customWidth="1"/>
    <col min="3598" max="3598" width="15.28515625" style="57" customWidth="1"/>
    <col min="3599" max="3600" width="13.140625" style="57" customWidth="1"/>
    <col min="3601" max="3601" width="16" style="57" customWidth="1"/>
    <col min="3602" max="3603" width="12.42578125" style="57" customWidth="1"/>
    <col min="3604" max="3604" width="41.42578125" style="57" customWidth="1"/>
    <col min="3605" max="3609" width="9.140625" style="57"/>
    <col min="3610" max="3610" width="18.42578125" style="57" customWidth="1"/>
    <col min="3611" max="3850" width="9.140625" style="57"/>
    <col min="3851" max="3851" width="5" style="57" customWidth="1"/>
    <col min="3852" max="3852" width="51" style="57" customWidth="1"/>
    <col min="3853" max="3853" width="13.85546875" style="57" customWidth="1"/>
    <col min="3854" max="3854" width="15.28515625" style="57" customWidth="1"/>
    <col min="3855" max="3856" width="13.140625" style="57" customWidth="1"/>
    <col min="3857" max="3857" width="16" style="57" customWidth="1"/>
    <col min="3858" max="3859" width="12.42578125" style="57" customWidth="1"/>
    <col min="3860" max="3860" width="41.42578125" style="57" customWidth="1"/>
    <col min="3861" max="3865" width="9.140625" style="57"/>
    <col min="3866" max="3866" width="18.42578125" style="57" customWidth="1"/>
    <col min="3867" max="4106" width="9.140625" style="57"/>
    <col min="4107" max="4107" width="5" style="57" customWidth="1"/>
    <col min="4108" max="4108" width="51" style="57" customWidth="1"/>
    <col min="4109" max="4109" width="13.85546875" style="57" customWidth="1"/>
    <col min="4110" max="4110" width="15.28515625" style="57" customWidth="1"/>
    <col min="4111" max="4112" width="13.140625" style="57" customWidth="1"/>
    <col min="4113" max="4113" width="16" style="57" customWidth="1"/>
    <col min="4114" max="4115" width="12.42578125" style="57" customWidth="1"/>
    <col min="4116" max="4116" width="41.42578125" style="57" customWidth="1"/>
    <col min="4117" max="4121" width="9.140625" style="57"/>
    <col min="4122" max="4122" width="18.42578125" style="57" customWidth="1"/>
    <col min="4123" max="4362" width="9.140625" style="57"/>
    <col min="4363" max="4363" width="5" style="57" customWidth="1"/>
    <col min="4364" max="4364" width="51" style="57" customWidth="1"/>
    <col min="4365" max="4365" width="13.85546875" style="57" customWidth="1"/>
    <col min="4366" max="4366" width="15.28515625" style="57" customWidth="1"/>
    <col min="4367" max="4368" width="13.140625" style="57" customWidth="1"/>
    <col min="4369" max="4369" width="16" style="57" customWidth="1"/>
    <col min="4370" max="4371" width="12.42578125" style="57" customWidth="1"/>
    <col min="4372" max="4372" width="41.42578125" style="57" customWidth="1"/>
    <col min="4373" max="4377" width="9.140625" style="57"/>
    <col min="4378" max="4378" width="18.42578125" style="57" customWidth="1"/>
    <col min="4379" max="4618" width="9.140625" style="57"/>
    <col min="4619" max="4619" width="5" style="57" customWidth="1"/>
    <col min="4620" max="4620" width="51" style="57" customWidth="1"/>
    <col min="4621" max="4621" width="13.85546875" style="57" customWidth="1"/>
    <col min="4622" max="4622" width="15.28515625" style="57" customWidth="1"/>
    <col min="4623" max="4624" width="13.140625" style="57" customWidth="1"/>
    <col min="4625" max="4625" width="16" style="57" customWidth="1"/>
    <col min="4626" max="4627" width="12.42578125" style="57" customWidth="1"/>
    <col min="4628" max="4628" width="41.42578125" style="57" customWidth="1"/>
    <col min="4629" max="4633" width="9.140625" style="57"/>
    <col min="4634" max="4634" width="18.42578125" style="57" customWidth="1"/>
    <col min="4635" max="4874" width="9.140625" style="57"/>
    <col min="4875" max="4875" width="5" style="57" customWidth="1"/>
    <col min="4876" max="4876" width="51" style="57" customWidth="1"/>
    <col min="4877" max="4877" width="13.85546875" style="57" customWidth="1"/>
    <col min="4878" max="4878" width="15.28515625" style="57" customWidth="1"/>
    <col min="4879" max="4880" width="13.140625" style="57" customWidth="1"/>
    <col min="4881" max="4881" width="16" style="57" customWidth="1"/>
    <col min="4882" max="4883" width="12.42578125" style="57" customWidth="1"/>
    <col min="4884" max="4884" width="41.42578125" style="57" customWidth="1"/>
    <col min="4885" max="4889" width="9.140625" style="57"/>
    <col min="4890" max="4890" width="18.42578125" style="57" customWidth="1"/>
    <col min="4891" max="5130" width="9.140625" style="57"/>
    <col min="5131" max="5131" width="5" style="57" customWidth="1"/>
    <col min="5132" max="5132" width="51" style="57" customWidth="1"/>
    <col min="5133" max="5133" width="13.85546875" style="57" customWidth="1"/>
    <col min="5134" max="5134" width="15.28515625" style="57" customWidth="1"/>
    <col min="5135" max="5136" width="13.140625" style="57" customWidth="1"/>
    <col min="5137" max="5137" width="16" style="57" customWidth="1"/>
    <col min="5138" max="5139" width="12.42578125" style="57" customWidth="1"/>
    <col min="5140" max="5140" width="41.42578125" style="57" customWidth="1"/>
    <col min="5141" max="5145" width="9.140625" style="57"/>
    <col min="5146" max="5146" width="18.42578125" style="57" customWidth="1"/>
    <col min="5147" max="5386" width="9.140625" style="57"/>
    <col min="5387" max="5387" width="5" style="57" customWidth="1"/>
    <col min="5388" max="5388" width="51" style="57" customWidth="1"/>
    <col min="5389" max="5389" width="13.85546875" style="57" customWidth="1"/>
    <col min="5390" max="5390" width="15.28515625" style="57" customWidth="1"/>
    <col min="5391" max="5392" width="13.140625" style="57" customWidth="1"/>
    <col min="5393" max="5393" width="16" style="57" customWidth="1"/>
    <col min="5394" max="5395" width="12.42578125" style="57" customWidth="1"/>
    <col min="5396" max="5396" width="41.42578125" style="57" customWidth="1"/>
    <col min="5397" max="5401" width="9.140625" style="57"/>
    <col min="5402" max="5402" width="18.42578125" style="57" customWidth="1"/>
    <col min="5403" max="5642" width="9.140625" style="57"/>
    <col min="5643" max="5643" width="5" style="57" customWidth="1"/>
    <col min="5644" max="5644" width="51" style="57" customWidth="1"/>
    <col min="5645" max="5645" width="13.85546875" style="57" customWidth="1"/>
    <col min="5646" max="5646" width="15.28515625" style="57" customWidth="1"/>
    <col min="5647" max="5648" width="13.140625" style="57" customWidth="1"/>
    <col min="5649" max="5649" width="16" style="57" customWidth="1"/>
    <col min="5650" max="5651" width="12.42578125" style="57" customWidth="1"/>
    <col min="5652" max="5652" width="41.42578125" style="57" customWidth="1"/>
    <col min="5653" max="5657" width="9.140625" style="57"/>
    <col min="5658" max="5658" width="18.42578125" style="57" customWidth="1"/>
    <col min="5659" max="5898" width="9.140625" style="57"/>
    <col min="5899" max="5899" width="5" style="57" customWidth="1"/>
    <col min="5900" max="5900" width="51" style="57" customWidth="1"/>
    <col min="5901" max="5901" width="13.85546875" style="57" customWidth="1"/>
    <col min="5902" max="5902" width="15.28515625" style="57" customWidth="1"/>
    <col min="5903" max="5904" width="13.140625" style="57" customWidth="1"/>
    <col min="5905" max="5905" width="16" style="57" customWidth="1"/>
    <col min="5906" max="5907" width="12.42578125" style="57" customWidth="1"/>
    <col min="5908" max="5908" width="41.42578125" style="57" customWidth="1"/>
    <col min="5909" max="5913" width="9.140625" style="57"/>
    <col min="5914" max="5914" width="18.42578125" style="57" customWidth="1"/>
    <col min="5915" max="6154" width="9.140625" style="57"/>
    <col min="6155" max="6155" width="5" style="57" customWidth="1"/>
    <col min="6156" max="6156" width="51" style="57" customWidth="1"/>
    <col min="6157" max="6157" width="13.85546875" style="57" customWidth="1"/>
    <col min="6158" max="6158" width="15.28515625" style="57" customWidth="1"/>
    <col min="6159" max="6160" width="13.140625" style="57" customWidth="1"/>
    <col min="6161" max="6161" width="16" style="57" customWidth="1"/>
    <col min="6162" max="6163" width="12.42578125" style="57" customWidth="1"/>
    <col min="6164" max="6164" width="41.42578125" style="57" customWidth="1"/>
    <col min="6165" max="6169" width="9.140625" style="57"/>
    <col min="6170" max="6170" width="18.42578125" style="57" customWidth="1"/>
    <col min="6171" max="6410" width="9.140625" style="57"/>
    <col min="6411" max="6411" width="5" style="57" customWidth="1"/>
    <col min="6412" max="6412" width="51" style="57" customWidth="1"/>
    <col min="6413" max="6413" width="13.85546875" style="57" customWidth="1"/>
    <col min="6414" max="6414" width="15.28515625" style="57" customWidth="1"/>
    <col min="6415" max="6416" width="13.140625" style="57" customWidth="1"/>
    <col min="6417" max="6417" width="16" style="57" customWidth="1"/>
    <col min="6418" max="6419" width="12.42578125" style="57" customWidth="1"/>
    <col min="6420" max="6420" width="41.42578125" style="57" customWidth="1"/>
    <col min="6421" max="6425" width="9.140625" style="57"/>
    <col min="6426" max="6426" width="18.42578125" style="57" customWidth="1"/>
    <col min="6427" max="6666" width="9.140625" style="57"/>
    <col min="6667" max="6667" width="5" style="57" customWidth="1"/>
    <col min="6668" max="6668" width="51" style="57" customWidth="1"/>
    <col min="6669" max="6669" width="13.85546875" style="57" customWidth="1"/>
    <col min="6670" max="6670" width="15.28515625" style="57" customWidth="1"/>
    <col min="6671" max="6672" width="13.140625" style="57" customWidth="1"/>
    <col min="6673" max="6673" width="16" style="57" customWidth="1"/>
    <col min="6674" max="6675" width="12.42578125" style="57" customWidth="1"/>
    <col min="6676" max="6676" width="41.42578125" style="57" customWidth="1"/>
    <col min="6677" max="6681" width="9.140625" style="57"/>
    <col min="6682" max="6682" width="18.42578125" style="57" customWidth="1"/>
    <col min="6683" max="6922" width="9.140625" style="57"/>
    <col min="6923" max="6923" width="5" style="57" customWidth="1"/>
    <col min="6924" max="6924" width="51" style="57" customWidth="1"/>
    <col min="6925" max="6925" width="13.85546875" style="57" customWidth="1"/>
    <col min="6926" max="6926" width="15.28515625" style="57" customWidth="1"/>
    <col min="6927" max="6928" width="13.140625" style="57" customWidth="1"/>
    <col min="6929" max="6929" width="16" style="57" customWidth="1"/>
    <col min="6930" max="6931" width="12.42578125" style="57" customWidth="1"/>
    <col min="6932" max="6932" width="41.42578125" style="57" customWidth="1"/>
    <col min="6933" max="6937" width="9.140625" style="57"/>
    <col min="6938" max="6938" width="18.42578125" style="57" customWidth="1"/>
    <col min="6939" max="7178" width="9.140625" style="57"/>
    <col min="7179" max="7179" width="5" style="57" customWidth="1"/>
    <col min="7180" max="7180" width="51" style="57" customWidth="1"/>
    <col min="7181" max="7181" width="13.85546875" style="57" customWidth="1"/>
    <col min="7182" max="7182" width="15.28515625" style="57" customWidth="1"/>
    <col min="7183" max="7184" width="13.140625" style="57" customWidth="1"/>
    <col min="7185" max="7185" width="16" style="57" customWidth="1"/>
    <col min="7186" max="7187" width="12.42578125" style="57" customWidth="1"/>
    <col min="7188" max="7188" width="41.42578125" style="57" customWidth="1"/>
    <col min="7189" max="7193" width="9.140625" style="57"/>
    <col min="7194" max="7194" width="18.42578125" style="57" customWidth="1"/>
    <col min="7195" max="7434" width="9.140625" style="57"/>
    <col min="7435" max="7435" width="5" style="57" customWidth="1"/>
    <col min="7436" max="7436" width="51" style="57" customWidth="1"/>
    <col min="7437" max="7437" width="13.85546875" style="57" customWidth="1"/>
    <col min="7438" max="7438" width="15.28515625" style="57" customWidth="1"/>
    <col min="7439" max="7440" width="13.140625" style="57" customWidth="1"/>
    <col min="7441" max="7441" width="16" style="57" customWidth="1"/>
    <col min="7442" max="7443" width="12.42578125" style="57" customWidth="1"/>
    <col min="7444" max="7444" width="41.42578125" style="57" customWidth="1"/>
    <col min="7445" max="7449" width="9.140625" style="57"/>
    <col min="7450" max="7450" width="18.42578125" style="57" customWidth="1"/>
    <col min="7451" max="7690" width="9.140625" style="57"/>
    <col min="7691" max="7691" width="5" style="57" customWidth="1"/>
    <col min="7692" max="7692" width="51" style="57" customWidth="1"/>
    <col min="7693" max="7693" width="13.85546875" style="57" customWidth="1"/>
    <col min="7694" max="7694" width="15.28515625" style="57" customWidth="1"/>
    <col min="7695" max="7696" width="13.140625" style="57" customWidth="1"/>
    <col min="7697" max="7697" width="16" style="57" customWidth="1"/>
    <col min="7698" max="7699" width="12.42578125" style="57" customWidth="1"/>
    <col min="7700" max="7700" width="41.42578125" style="57" customWidth="1"/>
    <col min="7701" max="7705" width="9.140625" style="57"/>
    <col min="7706" max="7706" width="18.42578125" style="57" customWidth="1"/>
    <col min="7707" max="7946" width="9.140625" style="57"/>
    <col min="7947" max="7947" width="5" style="57" customWidth="1"/>
    <col min="7948" max="7948" width="51" style="57" customWidth="1"/>
    <col min="7949" max="7949" width="13.85546875" style="57" customWidth="1"/>
    <col min="7950" max="7950" width="15.28515625" style="57" customWidth="1"/>
    <col min="7951" max="7952" width="13.140625" style="57" customWidth="1"/>
    <col min="7953" max="7953" width="16" style="57" customWidth="1"/>
    <col min="7954" max="7955" width="12.42578125" style="57" customWidth="1"/>
    <col min="7956" max="7956" width="41.42578125" style="57" customWidth="1"/>
    <col min="7957" max="7961" width="9.140625" style="57"/>
    <col min="7962" max="7962" width="18.42578125" style="57" customWidth="1"/>
    <col min="7963" max="8202" width="9.140625" style="57"/>
    <col min="8203" max="8203" width="5" style="57" customWidth="1"/>
    <col min="8204" max="8204" width="51" style="57" customWidth="1"/>
    <col min="8205" max="8205" width="13.85546875" style="57" customWidth="1"/>
    <col min="8206" max="8206" width="15.28515625" style="57" customWidth="1"/>
    <col min="8207" max="8208" width="13.140625" style="57" customWidth="1"/>
    <col min="8209" max="8209" width="16" style="57" customWidth="1"/>
    <col min="8210" max="8211" width="12.42578125" style="57" customWidth="1"/>
    <col min="8212" max="8212" width="41.42578125" style="57" customWidth="1"/>
    <col min="8213" max="8217" width="9.140625" style="57"/>
    <col min="8218" max="8218" width="18.42578125" style="57" customWidth="1"/>
    <col min="8219" max="8458" width="9.140625" style="57"/>
    <col min="8459" max="8459" width="5" style="57" customWidth="1"/>
    <col min="8460" max="8460" width="51" style="57" customWidth="1"/>
    <col min="8461" max="8461" width="13.85546875" style="57" customWidth="1"/>
    <col min="8462" max="8462" width="15.28515625" style="57" customWidth="1"/>
    <col min="8463" max="8464" width="13.140625" style="57" customWidth="1"/>
    <col min="8465" max="8465" width="16" style="57" customWidth="1"/>
    <col min="8466" max="8467" width="12.42578125" style="57" customWidth="1"/>
    <col min="8468" max="8468" width="41.42578125" style="57" customWidth="1"/>
    <col min="8469" max="8473" width="9.140625" style="57"/>
    <col min="8474" max="8474" width="18.42578125" style="57" customWidth="1"/>
    <col min="8475" max="8714" width="9.140625" style="57"/>
    <col min="8715" max="8715" width="5" style="57" customWidth="1"/>
    <col min="8716" max="8716" width="51" style="57" customWidth="1"/>
    <col min="8717" max="8717" width="13.85546875" style="57" customWidth="1"/>
    <col min="8718" max="8718" width="15.28515625" style="57" customWidth="1"/>
    <col min="8719" max="8720" width="13.140625" style="57" customWidth="1"/>
    <col min="8721" max="8721" width="16" style="57" customWidth="1"/>
    <col min="8722" max="8723" width="12.42578125" style="57" customWidth="1"/>
    <col min="8724" max="8724" width="41.42578125" style="57" customWidth="1"/>
    <col min="8725" max="8729" width="9.140625" style="57"/>
    <col min="8730" max="8730" width="18.42578125" style="57" customWidth="1"/>
    <col min="8731" max="8970" width="9.140625" style="57"/>
    <col min="8971" max="8971" width="5" style="57" customWidth="1"/>
    <col min="8972" max="8972" width="51" style="57" customWidth="1"/>
    <col min="8973" max="8973" width="13.85546875" style="57" customWidth="1"/>
    <col min="8974" max="8974" width="15.28515625" style="57" customWidth="1"/>
    <col min="8975" max="8976" width="13.140625" style="57" customWidth="1"/>
    <col min="8977" max="8977" width="16" style="57" customWidth="1"/>
    <col min="8978" max="8979" width="12.42578125" style="57" customWidth="1"/>
    <col min="8980" max="8980" width="41.42578125" style="57" customWidth="1"/>
    <col min="8981" max="8985" width="9.140625" style="57"/>
    <col min="8986" max="8986" width="18.42578125" style="57" customWidth="1"/>
    <col min="8987" max="9226" width="9.140625" style="57"/>
    <col min="9227" max="9227" width="5" style="57" customWidth="1"/>
    <col min="9228" max="9228" width="51" style="57" customWidth="1"/>
    <col min="9229" max="9229" width="13.85546875" style="57" customWidth="1"/>
    <col min="9230" max="9230" width="15.28515625" style="57" customWidth="1"/>
    <col min="9231" max="9232" width="13.140625" style="57" customWidth="1"/>
    <col min="9233" max="9233" width="16" style="57" customWidth="1"/>
    <col min="9234" max="9235" width="12.42578125" style="57" customWidth="1"/>
    <col min="9236" max="9236" width="41.42578125" style="57" customWidth="1"/>
    <col min="9237" max="9241" width="9.140625" style="57"/>
    <col min="9242" max="9242" width="18.42578125" style="57" customWidth="1"/>
    <col min="9243" max="9482" width="9.140625" style="57"/>
    <col min="9483" max="9483" width="5" style="57" customWidth="1"/>
    <col min="9484" max="9484" width="51" style="57" customWidth="1"/>
    <col min="9485" max="9485" width="13.85546875" style="57" customWidth="1"/>
    <col min="9486" max="9486" width="15.28515625" style="57" customWidth="1"/>
    <col min="9487" max="9488" width="13.140625" style="57" customWidth="1"/>
    <col min="9489" max="9489" width="16" style="57" customWidth="1"/>
    <col min="9490" max="9491" width="12.42578125" style="57" customWidth="1"/>
    <col min="9492" max="9492" width="41.42578125" style="57" customWidth="1"/>
    <col min="9493" max="9497" width="9.140625" style="57"/>
    <col min="9498" max="9498" width="18.42578125" style="57" customWidth="1"/>
    <col min="9499" max="9738" width="9.140625" style="57"/>
    <col min="9739" max="9739" width="5" style="57" customWidth="1"/>
    <col min="9740" max="9740" width="51" style="57" customWidth="1"/>
    <col min="9741" max="9741" width="13.85546875" style="57" customWidth="1"/>
    <col min="9742" max="9742" width="15.28515625" style="57" customWidth="1"/>
    <col min="9743" max="9744" width="13.140625" style="57" customWidth="1"/>
    <col min="9745" max="9745" width="16" style="57" customWidth="1"/>
    <col min="9746" max="9747" width="12.42578125" style="57" customWidth="1"/>
    <col min="9748" max="9748" width="41.42578125" style="57" customWidth="1"/>
    <col min="9749" max="9753" width="9.140625" style="57"/>
    <col min="9754" max="9754" width="18.42578125" style="57" customWidth="1"/>
    <col min="9755" max="9994" width="9.140625" style="57"/>
    <col min="9995" max="9995" width="5" style="57" customWidth="1"/>
    <col min="9996" max="9996" width="51" style="57" customWidth="1"/>
    <col min="9997" max="9997" width="13.85546875" style="57" customWidth="1"/>
    <col min="9998" max="9998" width="15.28515625" style="57" customWidth="1"/>
    <col min="9999" max="10000" width="13.140625" style="57" customWidth="1"/>
    <col min="10001" max="10001" width="16" style="57" customWidth="1"/>
    <col min="10002" max="10003" width="12.42578125" style="57" customWidth="1"/>
    <col min="10004" max="10004" width="41.42578125" style="57" customWidth="1"/>
    <col min="10005" max="10009" width="9.140625" style="57"/>
    <col min="10010" max="10010" width="18.42578125" style="57" customWidth="1"/>
    <col min="10011" max="10250" width="9.140625" style="57"/>
    <col min="10251" max="10251" width="5" style="57" customWidth="1"/>
    <col min="10252" max="10252" width="51" style="57" customWidth="1"/>
    <col min="10253" max="10253" width="13.85546875" style="57" customWidth="1"/>
    <col min="10254" max="10254" width="15.28515625" style="57" customWidth="1"/>
    <col min="10255" max="10256" width="13.140625" style="57" customWidth="1"/>
    <col min="10257" max="10257" width="16" style="57" customWidth="1"/>
    <col min="10258" max="10259" width="12.42578125" style="57" customWidth="1"/>
    <col min="10260" max="10260" width="41.42578125" style="57" customWidth="1"/>
    <col min="10261" max="10265" width="9.140625" style="57"/>
    <col min="10266" max="10266" width="18.42578125" style="57" customWidth="1"/>
    <col min="10267" max="10506" width="9.140625" style="57"/>
    <col min="10507" max="10507" width="5" style="57" customWidth="1"/>
    <col min="10508" max="10508" width="51" style="57" customWidth="1"/>
    <col min="10509" max="10509" width="13.85546875" style="57" customWidth="1"/>
    <col min="10510" max="10510" width="15.28515625" style="57" customWidth="1"/>
    <col min="10511" max="10512" width="13.140625" style="57" customWidth="1"/>
    <col min="10513" max="10513" width="16" style="57" customWidth="1"/>
    <col min="10514" max="10515" width="12.42578125" style="57" customWidth="1"/>
    <col min="10516" max="10516" width="41.42578125" style="57" customWidth="1"/>
    <col min="10517" max="10521" width="9.140625" style="57"/>
    <col min="10522" max="10522" width="18.42578125" style="57" customWidth="1"/>
    <col min="10523" max="10762" width="9.140625" style="57"/>
    <col min="10763" max="10763" width="5" style="57" customWidth="1"/>
    <col min="10764" max="10764" width="51" style="57" customWidth="1"/>
    <col min="10765" max="10765" width="13.85546875" style="57" customWidth="1"/>
    <col min="10766" max="10766" width="15.28515625" style="57" customWidth="1"/>
    <col min="10767" max="10768" width="13.140625" style="57" customWidth="1"/>
    <col min="10769" max="10769" width="16" style="57" customWidth="1"/>
    <col min="10770" max="10771" width="12.42578125" style="57" customWidth="1"/>
    <col min="10772" max="10772" width="41.42578125" style="57" customWidth="1"/>
    <col min="10773" max="10777" width="9.140625" style="57"/>
    <col min="10778" max="10778" width="18.42578125" style="57" customWidth="1"/>
    <col min="10779" max="11018" width="9.140625" style="57"/>
    <col min="11019" max="11019" width="5" style="57" customWidth="1"/>
    <col min="11020" max="11020" width="51" style="57" customWidth="1"/>
    <col min="11021" max="11021" width="13.85546875" style="57" customWidth="1"/>
    <col min="11022" max="11022" width="15.28515625" style="57" customWidth="1"/>
    <col min="11023" max="11024" width="13.140625" style="57" customWidth="1"/>
    <col min="11025" max="11025" width="16" style="57" customWidth="1"/>
    <col min="11026" max="11027" width="12.42578125" style="57" customWidth="1"/>
    <col min="11028" max="11028" width="41.42578125" style="57" customWidth="1"/>
    <col min="11029" max="11033" width="9.140625" style="57"/>
    <col min="11034" max="11034" width="18.42578125" style="57" customWidth="1"/>
    <col min="11035" max="11274" width="9.140625" style="57"/>
    <col min="11275" max="11275" width="5" style="57" customWidth="1"/>
    <col min="11276" max="11276" width="51" style="57" customWidth="1"/>
    <col min="11277" max="11277" width="13.85546875" style="57" customWidth="1"/>
    <col min="11278" max="11278" width="15.28515625" style="57" customWidth="1"/>
    <col min="11279" max="11280" width="13.140625" style="57" customWidth="1"/>
    <col min="11281" max="11281" width="16" style="57" customWidth="1"/>
    <col min="11282" max="11283" width="12.42578125" style="57" customWidth="1"/>
    <col min="11284" max="11284" width="41.42578125" style="57" customWidth="1"/>
    <col min="11285" max="11289" width="9.140625" style="57"/>
    <col min="11290" max="11290" width="18.42578125" style="57" customWidth="1"/>
    <col min="11291" max="11530" width="9.140625" style="57"/>
    <col min="11531" max="11531" width="5" style="57" customWidth="1"/>
    <col min="11532" max="11532" width="51" style="57" customWidth="1"/>
    <col min="11533" max="11533" width="13.85546875" style="57" customWidth="1"/>
    <col min="11534" max="11534" width="15.28515625" style="57" customWidth="1"/>
    <col min="11535" max="11536" width="13.140625" style="57" customWidth="1"/>
    <col min="11537" max="11537" width="16" style="57" customWidth="1"/>
    <col min="11538" max="11539" width="12.42578125" style="57" customWidth="1"/>
    <col min="11540" max="11540" width="41.42578125" style="57" customWidth="1"/>
    <col min="11541" max="11545" width="9.140625" style="57"/>
    <col min="11546" max="11546" width="18.42578125" style="57" customWidth="1"/>
    <col min="11547" max="11786" width="9.140625" style="57"/>
    <col min="11787" max="11787" width="5" style="57" customWidth="1"/>
    <col min="11788" max="11788" width="51" style="57" customWidth="1"/>
    <col min="11789" max="11789" width="13.85546875" style="57" customWidth="1"/>
    <col min="11790" max="11790" width="15.28515625" style="57" customWidth="1"/>
    <col min="11791" max="11792" width="13.140625" style="57" customWidth="1"/>
    <col min="11793" max="11793" width="16" style="57" customWidth="1"/>
    <col min="11794" max="11795" width="12.42578125" style="57" customWidth="1"/>
    <col min="11796" max="11796" width="41.42578125" style="57" customWidth="1"/>
    <col min="11797" max="11801" width="9.140625" style="57"/>
    <col min="11802" max="11802" width="18.42578125" style="57" customWidth="1"/>
    <col min="11803" max="12042" width="9.140625" style="57"/>
    <col min="12043" max="12043" width="5" style="57" customWidth="1"/>
    <col min="12044" max="12044" width="51" style="57" customWidth="1"/>
    <col min="12045" max="12045" width="13.85546875" style="57" customWidth="1"/>
    <col min="12046" max="12046" width="15.28515625" style="57" customWidth="1"/>
    <col min="12047" max="12048" width="13.140625" style="57" customWidth="1"/>
    <col min="12049" max="12049" width="16" style="57" customWidth="1"/>
    <col min="12050" max="12051" width="12.42578125" style="57" customWidth="1"/>
    <col min="12052" max="12052" width="41.42578125" style="57" customWidth="1"/>
    <col min="12053" max="12057" width="9.140625" style="57"/>
    <col min="12058" max="12058" width="18.42578125" style="57" customWidth="1"/>
    <col min="12059" max="12298" width="9.140625" style="57"/>
    <col min="12299" max="12299" width="5" style="57" customWidth="1"/>
    <col min="12300" max="12300" width="51" style="57" customWidth="1"/>
    <col min="12301" max="12301" width="13.85546875" style="57" customWidth="1"/>
    <col min="12302" max="12302" width="15.28515625" style="57" customWidth="1"/>
    <col min="12303" max="12304" width="13.140625" style="57" customWidth="1"/>
    <col min="12305" max="12305" width="16" style="57" customWidth="1"/>
    <col min="12306" max="12307" width="12.42578125" style="57" customWidth="1"/>
    <col min="12308" max="12308" width="41.42578125" style="57" customWidth="1"/>
    <col min="12309" max="12313" width="9.140625" style="57"/>
    <col min="12314" max="12314" width="18.42578125" style="57" customWidth="1"/>
    <col min="12315" max="12554" width="9.140625" style="57"/>
    <col min="12555" max="12555" width="5" style="57" customWidth="1"/>
    <col min="12556" max="12556" width="51" style="57" customWidth="1"/>
    <col min="12557" max="12557" width="13.85546875" style="57" customWidth="1"/>
    <col min="12558" max="12558" width="15.28515625" style="57" customWidth="1"/>
    <col min="12559" max="12560" width="13.140625" style="57" customWidth="1"/>
    <col min="12561" max="12561" width="16" style="57" customWidth="1"/>
    <col min="12562" max="12563" width="12.42578125" style="57" customWidth="1"/>
    <col min="12564" max="12564" width="41.42578125" style="57" customWidth="1"/>
    <col min="12565" max="12569" width="9.140625" style="57"/>
    <col min="12570" max="12570" width="18.42578125" style="57" customWidth="1"/>
    <col min="12571" max="12810" width="9.140625" style="57"/>
    <col min="12811" max="12811" width="5" style="57" customWidth="1"/>
    <col min="12812" max="12812" width="51" style="57" customWidth="1"/>
    <col min="12813" max="12813" width="13.85546875" style="57" customWidth="1"/>
    <col min="12814" max="12814" width="15.28515625" style="57" customWidth="1"/>
    <col min="12815" max="12816" width="13.140625" style="57" customWidth="1"/>
    <col min="12817" max="12817" width="16" style="57" customWidth="1"/>
    <col min="12818" max="12819" width="12.42578125" style="57" customWidth="1"/>
    <col min="12820" max="12820" width="41.42578125" style="57" customWidth="1"/>
    <col min="12821" max="12825" width="9.140625" style="57"/>
    <col min="12826" max="12826" width="18.42578125" style="57" customWidth="1"/>
    <col min="12827" max="13066" width="9.140625" style="57"/>
    <col min="13067" max="13067" width="5" style="57" customWidth="1"/>
    <col min="13068" max="13068" width="51" style="57" customWidth="1"/>
    <col min="13069" max="13069" width="13.85546875" style="57" customWidth="1"/>
    <col min="13070" max="13070" width="15.28515625" style="57" customWidth="1"/>
    <col min="13071" max="13072" width="13.140625" style="57" customWidth="1"/>
    <col min="13073" max="13073" width="16" style="57" customWidth="1"/>
    <col min="13074" max="13075" width="12.42578125" style="57" customWidth="1"/>
    <col min="13076" max="13076" width="41.42578125" style="57" customWidth="1"/>
    <col min="13077" max="13081" width="9.140625" style="57"/>
    <col min="13082" max="13082" width="18.42578125" style="57" customWidth="1"/>
    <col min="13083" max="13322" width="9.140625" style="57"/>
    <col min="13323" max="13323" width="5" style="57" customWidth="1"/>
    <col min="13324" max="13324" width="51" style="57" customWidth="1"/>
    <col min="13325" max="13325" width="13.85546875" style="57" customWidth="1"/>
    <col min="13326" max="13326" width="15.28515625" style="57" customWidth="1"/>
    <col min="13327" max="13328" width="13.140625" style="57" customWidth="1"/>
    <col min="13329" max="13329" width="16" style="57" customWidth="1"/>
    <col min="13330" max="13331" width="12.42578125" style="57" customWidth="1"/>
    <col min="13332" max="13332" width="41.42578125" style="57" customWidth="1"/>
    <col min="13333" max="13337" width="9.140625" style="57"/>
    <col min="13338" max="13338" width="18.42578125" style="57" customWidth="1"/>
    <col min="13339" max="13578" width="9.140625" style="57"/>
    <col min="13579" max="13579" width="5" style="57" customWidth="1"/>
    <col min="13580" max="13580" width="51" style="57" customWidth="1"/>
    <col min="13581" max="13581" width="13.85546875" style="57" customWidth="1"/>
    <col min="13582" max="13582" width="15.28515625" style="57" customWidth="1"/>
    <col min="13583" max="13584" width="13.140625" style="57" customWidth="1"/>
    <col min="13585" max="13585" width="16" style="57" customWidth="1"/>
    <col min="13586" max="13587" width="12.42578125" style="57" customWidth="1"/>
    <col min="13588" max="13588" width="41.42578125" style="57" customWidth="1"/>
    <col min="13589" max="13593" width="9.140625" style="57"/>
    <col min="13594" max="13594" width="18.42578125" style="57" customWidth="1"/>
    <col min="13595" max="13834" width="9.140625" style="57"/>
    <col min="13835" max="13835" width="5" style="57" customWidth="1"/>
    <col min="13836" max="13836" width="51" style="57" customWidth="1"/>
    <col min="13837" max="13837" width="13.85546875" style="57" customWidth="1"/>
    <col min="13838" max="13838" width="15.28515625" style="57" customWidth="1"/>
    <col min="13839" max="13840" width="13.140625" style="57" customWidth="1"/>
    <col min="13841" max="13841" width="16" style="57" customWidth="1"/>
    <col min="13842" max="13843" width="12.42578125" style="57" customWidth="1"/>
    <col min="13844" max="13844" width="41.42578125" style="57" customWidth="1"/>
    <col min="13845" max="13849" width="9.140625" style="57"/>
    <col min="13850" max="13850" width="18.42578125" style="57" customWidth="1"/>
    <col min="13851" max="14090" width="9.140625" style="57"/>
    <col min="14091" max="14091" width="5" style="57" customWidth="1"/>
    <col min="14092" max="14092" width="51" style="57" customWidth="1"/>
    <col min="14093" max="14093" width="13.85546875" style="57" customWidth="1"/>
    <col min="14094" max="14094" width="15.28515625" style="57" customWidth="1"/>
    <col min="14095" max="14096" width="13.140625" style="57" customWidth="1"/>
    <col min="14097" max="14097" width="16" style="57" customWidth="1"/>
    <col min="14098" max="14099" width="12.42578125" style="57" customWidth="1"/>
    <col min="14100" max="14100" width="41.42578125" style="57" customWidth="1"/>
    <col min="14101" max="14105" width="9.140625" style="57"/>
    <col min="14106" max="14106" width="18.42578125" style="57" customWidth="1"/>
    <col min="14107" max="14346" width="9.140625" style="57"/>
    <col min="14347" max="14347" width="5" style="57" customWidth="1"/>
    <col min="14348" max="14348" width="51" style="57" customWidth="1"/>
    <col min="14349" max="14349" width="13.85546875" style="57" customWidth="1"/>
    <col min="14350" max="14350" width="15.28515625" style="57" customWidth="1"/>
    <col min="14351" max="14352" width="13.140625" style="57" customWidth="1"/>
    <col min="14353" max="14353" width="16" style="57" customWidth="1"/>
    <col min="14354" max="14355" width="12.42578125" style="57" customWidth="1"/>
    <col min="14356" max="14356" width="41.42578125" style="57" customWidth="1"/>
    <col min="14357" max="14361" width="9.140625" style="57"/>
    <col min="14362" max="14362" width="18.42578125" style="57" customWidth="1"/>
    <col min="14363" max="14602" width="9.140625" style="57"/>
    <col min="14603" max="14603" width="5" style="57" customWidth="1"/>
    <col min="14604" max="14604" width="51" style="57" customWidth="1"/>
    <col min="14605" max="14605" width="13.85546875" style="57" customWidth="1"/>
    <col min="14606" max="14606" width="15.28515625" style="57" customWidth="1"/>
    <col min="14607" max="14608" width="13.140625" style="57" customWidth="1"/>
    <col min="14609" max="14609" width="16" style="57" customWidth="1"/>
    <col min="14610" max="14611" width="12.42578125" style="57" customWidth="1"/>
    <col min="14612" max="14612" width="41.42578125" style="57" customWidth="1"/>
    <col min="14613" max="14617" width="9.140625" style="57"/>
    <col min="14618" max="14618" width="18.42578125" style="57" customWidth="1"/>
    <col min="14619" max="14858" width="9.140625" style="57"/>
    <col min="14859" max="14859" width="5" style="57" customWidth="1"/>
    <col min="14860" max="14860" width="51" style="57" customWidth="1"/>
    <col min="14861" max="14861" width="13.85546875" style="57" customWidth="1"/>
    <col min="14862" max="14862" width="15.28515625" style="57" customWidth="1"/>
    <col min="14863" max="14864" width="13.140625" style="57" customWidth="1"/>
    <col min="14865" max="14865" width="16" style="57" customWidth="1"/>
    <col min="14866" max="14867" width="12.42578125" style="57" customWidth="1"/>
    <col min="14868" max="14868" width="41.42578125" style="57" customWidth="1"/>
    <col min="14869" max="14873" width="9.140625" style="57"/>
    <col min="14874" max="14874" width="18.42578125" style="57" customWidth="1"/>
    <col min="14875" max="15114" width="9.140625" style="57"/>
    <col min="15115" max="15115" width="5" style="57" customWidth="1"/>
    <col min="15116" max="15116" width="51" style="57" customWidth="1"/>
    <col min="15117" max="15117" width="13.85546875" style="57" customWidth="1"/>
    <col min="15118" max="15118" width="15.28515625" style="57" customWidth="1"/>
    <col min="15119" max="15120" width="13.140625" style="57" customWidth="1"/>
    <col min="15121" max="15121" width="16" style="57" customWidth="1"/>
    <col min="15122" max="15123" width="12.42578125" style="57" customWidth="1"/>
    <col min="15124" max="15124" width="41.42578125" style="57" customWidth="1"/>
    <col min="15125" max="15129" width="9.140625" style="57"/>
    <col min="15130" max="15130" width="18.42578125" style="57" customWidth="1"/>
    <col min="15131" max="15370" width="9.140625" style="57"/>
    <col min="15371" max="15371" width="5" style="57" customWidth="1"/>
    <col min="15372" max="15372" width="51" style="57" customWidth="1"/>
    <col min="15373" max="15373" width="13.85546875" style="57" customWidth="1"/>
    <col min="15374" max="15374" width="15.28515625" style="57" customWidth="1"/>
    <col min="15375" max="15376" width="13.140625" style="57" customWidth="1"/>
    <col min="15377" max="15377" width="16" style="57" customWidth="1"/>
    <col min="15378" max="15379" width="12.42578125" style="57" customWidth="1"/>
    <col min="15380" max="15380" width="41.42578125" style="57" customWidth="1"/>
    <col min="15381" max="15385" width="9.140625" style="57"/>
    <col min="15386" max="15386" width="18.42578125" style="57" customWidth="1"/>
    <col min="15387" max="15626" width="9.140625" style="57"/>
    <col min="15627" max="15627" width="5" style="57" customWidth="1"/>
    <col min="15628" max="15628" width="51" style="57" customWidth="1"/>
    <col min="15629" max="15629" width="13.85546875" style="57" customWidth="1"/>
    <col min="15630" max="15630" width="15.28515625" style="57" customWidth="1"/>
    <col min="15631" max="15632" width="13.140625" style="57" customWidth="1"/>
    <col min="15633" max="15633" width="16" style="57" customWidth="1"/>
    <col min="15634" max="15635" width="12.42578125" style="57" customWidth="1"/>
    <col min="15636" max="15636" width="41.42578125" style="57" customWidth="1"/>
    <col min="15637" max="15641" width="9.140625" style="57"/>
    <col min="15642" max="15642" width="18.42578125" style="57" customWidth="1"/>
    <col min="15643" max="15882" width="9.140625" style="57"/>
    <col min="15883" max="15883" width="5" style="57" customWidth="1"/>
    <col min="15884" max="15884" width="51" style="57" customWidth="1"/>
    <col min="15885" max="15885" width="13.85546875" style="57" customWidth="1"/>
    <col min="15886" max="15886" width="15.28515625" style="57" customWidth="1"/>
    <col min="15887" max="15888" width="13.140625" style="57" customWidth="1"/>
    <col min="15889" max="15889" width="16" style="57" customWidth="1"/>
    <col min="15890" max="15891" width="12.42578125" style="57" customWidth="1"/>
    <col min="15892" max="15892" width="41.42578125" style="57" customWidth="1"/>
    <col min="15893" max="15897" width="9.140625" style="57"/>
    <col min="15898" max="15898" width="18.42578125" style="57" customWidth="1"/>
    <col min="15899" max="16138" width="9.140625" style="57"/>
    <col min="16139" max="16139" width="5" style="57" customWidth="1"/>
    <col min="16140" max="16140" width="51" style="57" customWidth="1"/>
    <col min="16141" max="16141" width="13.85546875" style="57" customWidth="1"/>
    <col min="16142" max="16142" width="15.28515625" style="57" customWidth="1"/>
    <col min="16143" max="16144" width="13.140625" style="57" customWidth="1"/>
    <col min="16145" max="16145" width="16" style="57" customWidth="1"/>
    <col min="16146" max="16147" width="12.42578125" style="57" customWidth="1"/>
    <col min="16148" max="16148" width="41.42578125" style="57" customWidth="1"/>
    <col min="16149" max="16153" width="9.140625" style="57"/>
    <col min="16154" max="16154" width="18.42578125" style="57" customWidth="1"/>
    <col min="16155" max="16384" width="9.140625" style="57"/>
  </cols>
  <sheetData>
    <row r="2" spans="1:29" x14ac:dyDescent="0.25">
      <c r="T2" s="102" t="s">
        <v>96</v>
      </c>
    </row>
    <row r="6" spans="1:29" ht="18.75" x14ac:dyDescent="0.3">
      <c r="A6" s="134" t="s">
        <v>120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</row>
    <row r="8" spans="1:29" ht="52.5" customHeight="1" x14ac:dyDescent="0.25">
      <c r="A8" s="119" t="s">
        <v>97</v>
      </c>
      <c r="B8" s="119" t="s">
        <v>121</v>
      </c>
      <c r="C8" s="119" t="s">
        <v>98</v>
      </c>
      <c r="D8" s="119" t="s">
        <v>122</v>
      </c>
      <c r="E8" s="122" t="s">
        <v>265</v>
      </c>
      <c r="F8" s="122"/>
      <c r="G8" s="135" t="s">
        <v>285</v>
      </c>
      <c r="H8" s="136"/>
      <c r="I8" s="136"/>
      <c r="J8" s="136"/>
      <c r="K8" s="136"/>
      <c r="L8" s="136"/>
      <c r="M8" s="136"/>
      <c r="N8" s="136"/>
      <c r="O8" s="136"/>
      <c r="P8" s="136"/>
      <c r="Q8" s="137"/>
      <c r="R8" s="122" t="s">
        <v>78</v>
      </c>
      <c r="S8" s="122"/>
      <c r="T8" s="119" t="s">
        <v>138</v>
      </c>
    </row>
    <row r="9" spans="1:29" ht="40.5" customHeight="1" x14ac:dyDescent="0.25">
      <c r="A9" s="120"/>
      <c r="B9" s="120"/>
      <c r="C9" s="120"/>
      <c r="D9" s="120"/>
      <c r="E9" s="122"/>
      <c r="F9" s="122"/>
      <c r="G9" s="122" t="s">
        <v>76</v>
      </c>
      <c r="H9" s="122"/>
      <c r="I9" s="122" t="s">
        <v>283</v>
      </c>
      <c r="J9" s="122"/>
      <c r="K9" s="122" t="s">
        <v>76</v>
      </c>
      <c r="L9" s="122"/>
      <c r="M9" s="122" t="s">
        <v>284</v>
      </c>
      <c r="N9" s="122"/>
      <c r="O9" s="122" t="s">
        <v>77</v>
      </c>
      <c r="P9" s="122"/>
      <c r="Q9" s="138" t="s">
        <v>259</v>
      </c>
      <c r="R9" s="123" t="s">
        <v>286</v>
      </c>
      <c r="S9" s="123" t="s">
        <v>287</v>
      </c>
      <c r="T9" s="120"/>
    </row>
    <row r="10" spans="1:29" ht="51" customHeight="1" x14ac:dyDescent="0.25">
      <c r="A10" s="121"/>
      <c r="B10" s="121"/>
      <c r="C10" s="121"/>
      <c r="D10" s="121"/>
      <c r="E10" s="58" t="s">
        <v>74</v>
      </c>
      <c r="F10" s="58" t="s">
        <v>75</v>
      </c>
      <c r="G10" s="58" t="s">
        <v>74</v>
      </c>
      <c r="H10" s="58" t="s">
        <v>75</v>
      </c>
      <c r="I10" s="58" t="s">
        <v>74</v>
      </c>
      <c r="J10" s="58" t="s">
        <v>75</v>
      </c>
      <c r="K10" s="50" t="s">
        <v>74</v>
      </c>
      <c r="L10" s="50" t="s">
        <v>75</v>
      </c>
      <c r="M10" s="50" t="s">
        <v>74</v>
      </c>
      <c r="N10" s="50" t="s">
        <v>75</v>
      </c>
      <c r="O10" s="58" t="s">
        <v>74</v>
      </c>
      <c r="P10" s="58" t="s">
        <v>75</v>
      </c>
      <c r="Q10" s="139"/>
      <c r="R10" s="124"/>
      <c r="S10" s="124"/>
      <c r="T10" s="121"/>
      <c r="U10" s="2"/>
      <c r="V10" s="2" t="s">
        <v>272</v>
      </c>
      <c r="W10" s="2"/>
      <c r="X10" s="2"/>
      <c r="Y10" s="2"/>
      <c r="Z10" s="2"/>
      <c r="AA10" s="2"/>
      <c r="AB10" s="2"/>
      <c r="AC10" s="2"/>
    </row>
    <row r="11" spans="1:29" ht="15" customHeight="1" x14ac:dyDescent="0.25">
      <c r="A11" s="110">
        <v>1</v>
      </c>
      <c r="B11" s="110">
        <v>2</v>
      </c>
      <c r="C11" s="110">
        <v>3</v>
      </c>
      <c r="D11" s="110">
        <v>4</v>
      </c>
      <c r="E11" s="110">
        <v>5</v>
      </c>
      <c r="F11" s="110">
        <v>6</v>
      </c>
      <c r="G11" s="110">
        <v>7</v>
      </c>
      <c r="H11" s="110">
        <v>8</v>
      </c>
      <c r="I11" s="110">
        <v>7</v>
      </c>
      <c r="J11" s="110">
        <v>8</v>
      </c>
      <c r="K11" s="110">
        <v>9</v>
      </c>
      <c r="L11" s="110">
        <v>10</v>
      </c>
      <c r="M11" s="110">
        <v>11</v>
      </c>
      <c r="N11" s="110">
        <v>12</v>
      </c>
      <c r="O11" s="110">
        <v>13</v>
      </c>
      <c r="P11" s="110">
        <v>14</v>
      </c>
      <c r="Q11" s="110">
        <v>8</v>
      </c>
      <c r="R11" s="110">
        <v>15</v>
      </c>
      <c r="S11" s="110">
        <v>16</v>
      </c>
      <c r="T11" s="110">
        <v>17</v>
      </c>
      <c r="U11" s="2"/>
      <c r="V11" s="2"/>
      <c r="W11" s="2"/>
      <c r="X11" s="2"/>
      <c r="Y11" s="2"/>
      <c r="Z11" s="2"/>
      <c r="AA11" s="2"/>
      <c r="AB11" s="2"/>
      <c r="AC11" s="2"/>
    </row>
    <row r="12" spans="1:29" s="59" customFormat="1" ht="32.25" customHeight="1" x14ac:dyDescent="0.2">
      <c r="A12" s="125" t="s">
        <v>99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s="35" customFormat="1" ht="48.75" customHeight="1" x14ac:dyDescent="0.2">
      <c r="A13" s="128" t="s">
        <v>100</v>
      </c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30"/>
      <c r="U13" s="208"/>
      <c r="V13" s="208"/>
      <c r="W13" s="208"/>
      <c r="X13" s="208"/>
      <c r="Y13" s="208"/>
      <c r="Z13" s="208"/>
      <c r="AA13" s="208"/>
      <c r="AB13" s="208"/>
      <c r="AC13" s="208"/>
    </row>
    <row r="14" spans="1:29" ht="62.25" hidden="1" customHeight="1" x14ac:dyDescent="0.25">
      <c r="A14" s="60"/>
      <c r="B14" s="61" t="s">
        <v>270</v>
      </c>
      <c r="C14" s="58" t="s">
        <v>101</v>
      </c>
      <c r="D14" s="62" t="s">
        <v>267</v>
      </c>
      <c r="E14" s="72">
        <v>61</v>
      </c>
      <c r="F14" s="72">
        <v>61</v>
      </c>
      <c r="G14" s="60">
        <v>60.6</v>
      </c>
      <c r="H14" s="60">
        <v>60.6</v>
      </c>
      <c r="I14" s="33">
        <f>'[1]прил 1 к паспорту'!$K$22</f>
        <v>60.6</v>
      </c>
      <c r="J14" s="33">
        <f>I14</f>
        <v>60.6</v>
      </c>
      <c r="K14" s="33"/>
      <c r="L14" s="33"/>
      <c r="M14" s="33"/>
      <c r="N14" s="33"/>
      <c r="O14" s="33"/>
      <c r="P14" s="33"/>
      <c r="Q14" s="33">
        <f>J14-I14</f>
        <v>0</v>
      </c>
      <c r="R14" s="33">
        <f>'[1]прил 1 к 1 подпрог'!$P$19</f>
        <v>60.2</v>
      </c>
      <c r="S14" s="33">
        <f>'[1]прил 1 к 1 подпрог'!$Q$19</f>
        <v>60.1</v>
      </c>
      <c r="T14" s="60"/>
      <c r="U14" s="2"/>
      <c r="V14" s="2">
        <f>'Прил 2'!R17+'Прил 2'!R20</f>
        <v>0</v>
      </c>
      <c r="W14" s="209"/>
      <c r="X14" s="2"/>
      <c r="Y14" s="2"/>
      <c r="Z14" s="2"/>
      <c r="AA14" s="2"/>
      <c r="AB14" s="2"/>
      <c r="AC14" s="2"/>
    </row>
    <row r="15" spans="1:29" ht="45" customHeight="1" x14ac:dyDescent="0.25">
      <c r="A15" s="131" t="s">
        <v>102</v>
      </c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3"/>
      <c r="U15" s="2"/>
      <c r="V15" s="2"/>
      <c r="W15" s="209"/>
      <c r="X15" s="2"/>
      <c r="Y15" s="2"/>
      <c r="Z15" s="2"/>
      <c r="AA15" s="2"/>
      <c r="AB15" s="2"/>
      <c r="AC15" s="2"/>
    </row>
    <row r="16" spans="1:29" ht="26.25" customHeight="1" x14ac:dyDescent="0.25">
      <c r="A16" s="60"/>
      <c r="B16" s="60" t="s">
        <v>103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2"/>
      <c r="V16" s="2"/>
      <c r="W16" s="209"/>
      <c r="X16" s="2"/>
      <c r="Y16" s="2"/>
      <c r="Z16" s="2"/>
      <c r="AA16" s="2"/>
      <c r="AB16" s="2"/>
      <c r="AC16" s="2"/>
    </row>
    <row r="17" spans="1:29" ht="62.25" customHeight="1" x14ac:dyDescent="0.25">
      <c r="A17" s="60">
        <v>1</v>
      </c>
      <c r="B17" s="61" t="s">
        <v>270</v>
      </c>
      <c r="C17" s="58" t="s">
        <v>101</v>
      </c>
      <c r="D17" s="62">
        <v>0.01</v>
      </c>
      <c r="E17" s="63">
        <v>60.6</v>
      </c>
      <c r="F17" s="63">
        <v>60.6</v>
      </c>
      <c r="G17" s="63">
        <v>60.6</v>
      </c>
      <c r="H17" s="63">
        <v>60.6</v>
      </c>
      <c r="I17" s="63">
        <f>O17</f>
        <v>60.2</v>
      </c>
      <c r="J17" s="63">
        <v>60.2</v>
      </c>
      <c r="K17" s="63">
        <f>O17</f>
        <v>60.2</v>
      </c>
      <c r="L17" s="63">
        <v>60.2</v>
      </c>
      <c r="M17" s="63">
        <f>O17</f>
        <v>60.2</v>
      </c>
      <c r="N17" s="63">
        <v>60.2</v>
      </c>
      <c r="O17" s="63">
        <f>'[2]прил 1 к паспорту'!$L$22</f>
        <v>60.2</v>
      </c>
      <c r="P17" s="63">
        <v>60.2</v>
      </c>
      <c r="Q17" s="63">
        <f>J17-I17</f>
        <v>0</v>
      </c>
      <c r="R17" s="63">
        <f>'[2]прил 1 к паспорту'!$M$22</f>
        <v>60.1</v>
      </c>
      <c r="S17" s="63">
        <f>'[2]прил 1 к паспорту'!$N$22</f>
        <v>60</v>
      </c>
      <c r="T17" s="60"/>
      <c r="U17" s="2"/>
      <c r="V17" s="2">
        <f>'Прил 2'!R20+'Прил 2'!R23</f>
        <v>0</v>
      </c>
      <c r="W17" s="209">
        <f>(ROUND(V17*W40/V40,1))</f>
        <v>0</v>
      </c>
      <c r="X17" s="2"/>
      <c r="Y17" s="2"/>
      <c r="Z17" s="2"/>
      <c r="AA17" s="2"/>
      <c r="AB17" s="2"/>
      <c r="AC17" s="2"/>
    </row>
    <row r="18" spans="1:29" ht="60.75" customHeight="1" x14ac:dyDescent="0.25">
      <c r="A18" s="60">
        <v>2</v>
      </c>
      <c r="B18" s="61" t="s">
        <v>104</v>
      </c>
      <c r="C18" s="58" t="s">
        <v>101</v>
      </c>
      <c r="D18" s="63">
        <v>0.26</v>
      </c>
      <c r="E18" s="63">
        <v>95</v>
      </c>
      <c r="F18" s="63">
        <v>95</v>
      </c>
      <c r="G18" s="63">
        <v>98.3</v>
      </c>
      <c r="H18" s="63">
        <v>98.3</v>
      </c>
      <c r="I18" s="63">
        <f>O18</f>
        <v>95</v>
      </c>
      <c r="J18" s="63">
        <v>95</v>
      </c>
      <c r="K18" s="63">
        <f>O18</f>
        <v>95</v>
      </c>
      <c r="L18" s="63">
        <v>95</v>
      </c>
      <c r="M18" s="63">
        <f>O18</f>
        <v>95</v>
      </c>
      <c r="N18" s="63">
        <v>95</v>
      </c>
      <c r="O18" s="63">
        <f>'[2]прил 1 к паспорту'!$L$31</f>
        <v>95</v>
      </c>
      <c r="P18" s="63">
        <v>95</v>
      </c>
      <c r="Q18" s="63">
        <f>I18-J18</f>
        <v>0</v>
      </c>
      <c r="R18" s="63">
        <f>'[2]прил 1 к паспорту'!$M$31</f>
        <v>95</v>
      </c>
      <c r="S18" s="63">
        <f>'[2]прил 1 к паспорту'!$N$31</f>
        <v>95</v>
      </c>
      <c r="T18" s="60"/>
      <c r="U18" s="2"/>
      <c r="V18" s="2">
        <f>'Прил 2'!R26+'Прил 2'!R29</f>
        <v>29833.85</v>
      </c>
      <c r="W18" s="209">
        <f>ROUND(V18*$W$40/$V$40,1)</f>
        <v>21.4</v>
      </c>
      <c r="X18" s="209">
        <f>W18-0.1</f>
        <v>21.299999999999997</v>
      </c>
      <c r="Y18" s="2"/>
      <c r="Z18" s="2"/>
      <c r="AA18" s="2"/>
      <c r="AB18" s="2"/>
      <c r="AC18" s="2"/>
    </row>
    <row r="19" spans="1:29" ht="36" customHeight="1" x14ac:dyDescent="0.25">
      <c r="A19" s="131" t="s">
        <v>105</v>
      </c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3"/>
      <c r="U19" s="2"/>
      <c r="V19" s="2"/>
      <c r="W19" s="209"/>
      <c r="X19" s="2"/>
      <c r="Y19" s="2"/>
      <c r="Z19" s="2"/>
      <c r="AA19" s="2"/>
      <c r="AB19" s="2"/>
      <c r="AC19" s="2"/>
    </row>
    <row r="20" spans="1:29" ht="33.75" customHeight="1" x14ac:dyDescent="0.25">
      <c r="A20" s="107"/>
      <c r="B20" s="116" t="s">
        <v>106</v>
      </c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2"/>
      <c r="V20" s="2"/>
      <c r="W20" s="209"/>
      <c r="X20" s="2"/>
      <c r="Y20" s="2"/>
      <c r="Z20" s="2"/>
      <c r="AA20" s="2"/>
      <c r="AB20" s="2"/>
      <c r="AC20" s="2"/>
    </row>
    <row r="21" spans="1:29" ht="57.75" customHeight="1" x14ac:dyDescent="0.25">
      <c r="A21" s="60">
        <v>3</v>
      </c>
      <c r="B21" s="64" t="s">
        <v>107</v>
      </c>
      <c r="C21" s="58" t="s">
        <v>108</v>
      </c>
      <c r="D21" s="63">
        <v>0.01</v>
      </c>
      <c r="E21" s="75">
        <v>40216.199999999997</v>
      </c>
      <c r="F21" s="75">
        <v>40216.199999999997</v>
      </c>
      <c r="G21" s="75">
        <v>46656</v>
      </c>
      <c r="H21" s="75">
        <v>47000</v>
      </c>
      <c r="I21" s="75">
        <v>0</v>
      </c>
      <c r="J21" s="75">
        <v>0</v>
      </c>
      <c r="K21" s="75">
        <v>0</v>
      </c>
      <c r="L21" s="75">
        <v>0</v>
      </c>
      <c r="M21" s="75">
        <v>49269.2</v>
      </c>
      <c r="N21" s="75">
        <v>49269.2</v>
      </c>
      <c r="O21" s="75">
        <f>'[2]прил 1 к паспорту'!$L$35</f>
        <v>49269.2</v>
      </c>
      <c r="P21" s="75">
        <v>49269.2</v>
      </c>
      <c r="Q21" s="75">
        <f>P21-O21</f>
        <v>0</v>
      </c>
      <c r="R21" s="75">
        <f>'[2]прил 1 к паспорту'!$M$35</f>
        <v>49269.2</v>
      </c>
      <c r="S21" s="75">
        <f>'[2]прил 1 к паспорту'!$N$35</f>
        <v>49269.2</v>
      </c>
      <c r="T21" s="60"/>
      <c r="U21" s="2"/>
      <c r="V21" s="2">
        <f>'Прил 2'!R48</f>
        <v>176.4</v>
      </c>
      <c r="W21" s="209">
        <f>ROUND(V21*$W$40/$V$40,1)</f>
        <v>0.1</v>
      </c>
      <c r="X21" s="2"/>
      <c r="Y21" s="2"/>
      <c r="Z21" s="2"/>
      <c r="AA21" s="2"/>
      <c r="AB21" s="2"/>
      <c r="AC21" s="2"/>
    </row>
    <row r="22" spans="1:29" ht="81" customHeight="1" x14ac:dyDescent="0.25">
      <c r="A22" s="60">
        <v>4</v>
      </c>
      <c r="B22" s="64" t="s">
        <v>109</v>
      </c>
      <c r="C22" s="58" t="s">
        <v>110</v>
      </c>
      <c r="D22" s="63">
        <v>0.21</v>
      </c>
      <c r="E22" s="75">
        <v>5344</v>
      </c>
      <c r="F22" s="75">
        <v>5172.3999999999996</v>
      </c>
      <c r="G22" s="75">
        <f>('[3]2014-2020'!$S$150+'[3]2014-2020'!$S$151+'[3]2014-2020'!$S$152+'[3]2014-2020'!$S$153+'[3]2014-2020'!$S$154+'[3]2014-2020'!$S$155)/1000</f>
        <v>2561.3879999999999</v>
      </c>
      <c r="H22" s="75">
        <f>G22</f>
        <v>2561.3879999999999</v>
      </c>
      <c r="I22" s="75">
        <v>1720.6</v>
      </c>
      <c r="J22" s="75">
        <v>1626.9</v>
      </c>
      <c r="K22" s="75">
        <v>2699.5</v>
      </c>
      <c r="L22" s="75">
        <v>2480.4</v>
      </c>
      <c r="M22" s="75">
        <v>3642.6</v>
      </c>
      <c r="N22" s="75">
        <v>3459.0149999999999</v>
      </c>
      <c r="O22" s="75">
        <f>'[2]прил 1 к паспорту'!$L$36</f>
        <v>5344</v>
      </c>
      <c r="P22" s="75">
        <v>5172.3990000000003</v>
      </c>
      <c r="Q22" s="75">
        <f t="shared" ref="Q22:Q33" si="0">P22-O22</f>
        <v>-171.60099999999966</v>
      </c>
      <c r="R22" s="75">
        <f>'[2]прил 1 к паспорту'!$M$36</f>
        <v>5344</v>
      </c>
      <c r="S22" s="75">
        <f>'[2]прил 1 к паспорту'!$N$36</f>
        <v>5344</v>
      </c>
      <c r="T22" s="61" t="s">
        <v>328</v>
      </c>
      <c r="U22" s="2"/>
      <c r="V22" s="2">
        <f>'Прил 2'!R51</f>
        <v>29583.5</v>
      </c>
      <c r="W22" s="209">
        <f>ROUND(V22*$W$40/$V$40,1)</f>
        <v>21.2</v>
      </c>
      <c r="X22" s="2"/>
      <c r="Y22" s="2"/>
      <c r="Z22" s="2"/>
      <c r="AA22" s="2"/>
      <c r="AB22" s="2"/>
      <c r="AC22" s="2"/>
    </row>
    <row r="23" spans="1:29" ht="48.75" customHeight="1" x14ac:dyDescent="0.25">
      <c r="A23" s="60">
        <v>5</v>
      </c>
      <c r="B23" s="64" t="s">
        <v>111</v>
      </c>
      <c r="C23" s="58" t="s">
        <v>112</v>
      </c>
      <c r="D23" s="63">
        <v>0.08</v>
      </c>
      <c r="E23" s="75">
        <v>6751</v>
      </c>
      <c r="F23" s="75">
        <v>6751</v>
      </c>
      <c r="G23" s="75">
        <v>6275</v>
      </c>
      <c r="H23" s="75">
        <v>6751</v>
      </c>
      <c r="I23" s="75">
        <f>O23</f>
        <v>6751</v>
      </c>
      <c r="J23" s="75">
        <v>6751</v>
      </c>
      <c r="K23" s="75">
        <f>O23</f>
        <v>6751</v>
      </c>
      <c r="L23" s="75">
        <v>6751</v>
      </c>
      <c r="M23" s="75">
        <f>O23</f>
        <v>6751</v>
      </c>
      <c r="N23" s="75">
        <v>6751</v>
      </c>
      <c r="O23" s="75">
        <f>'[2]прил 1 к паспорту'!$L$37</f>
        <v>6751</v>
      </c>
      <c r="P23" s="75">
        <v>6751</v>
      </c>
      <c r="Q23" s="75">
        <f t="shared" si="0"/>
        <v>0</v>
      </c>
      <c r="R23" s="75">
        <f>'[2]прил 1 к паспорту'!$M$37</f>
        <v>6751</v>
      </c>
      <c r="S23" s="75">
        <f>'[2]прил 1 к паспорту'!$N$37</f>
        <v>6751</v>
      </c>
      <c r="T23" s="61"/>
      <c r="U23" s="2"/>
      <c r="V23" s="2">
        <f>'Прил 2'!R54</f>
        <v>11686.72489</v>
      </c>
      <c r="W23" s="209">
        <f t="shared" ref="W23:W35" si="1">ROUND(V23*$W$40/$V$40,1)</f>
        <v>8.4</v>
      </c>
      <c r="X23" s="2"/>
      <c r="Y23" s="2"/>
      <c r="Z23" s="2"/>
      <c r="AA23" s="2"/>
      <c r="AB23" s="2"/>
      <c r="AC23" s="2"/>
    </row>
    <row r="24" spans="1:29" ht="30.75" hidden="1" customHeight="1" x14ac:dyDescent="0.25">
      <c r="A24" s="60"/>
      <c r="B24" s="64" t="s">
        <v>113</v>
      </c>
      <c r="C24" s="58" t="s">
        <v>114</v>
      </c>
      <c r="D24" s="63">
        <f t="shared" ref="D24:D27" si="2">W24</f>
        <v>0</v>
      </c>
      <c r="E24" s="75"/>
      <c r="F24" s="75"/>
      <c r="G24" s="75">
        <v>0</v>
      </c>
      <c r="H24" s="75">
        <v>0</v>
      </c>
      <c r="I24" s="75"/>
      <c r="J24" s="75"/>
      <c r="K24" s="75"/>
      <c r="L24" s="75"/>
      <c r="M24" s="75"/>
      <c r="N24" s="75"/>
      <c r="O24" s="75"/>
      <c r="P24" s="75"/>
      <c r="Q24" s="75">
        <f t="shared" si="0"/>
        <v>0</v>
      </c>
      <c r="R24" s="75"/>
      <c r="S24" s="75"/>
      <c r="T24" s="60"/>
      <c r="U24" s="2"/>
      <c r="V24" s="2"/>
      <c r="W24" s="209">
        <f t="shared" si="1"/>
        <v>0</v>
      </c>
      <c r="X24" s="2"/>
      <c r="Y24" s="2"/>
      <c r="Z24" s="2"/>
      <c r="AA24" s="2"/>
      <c r="AB24" s="2"/>
      <c r="AC24" s="2"/>
    </row>
    <row r="25" spans="1:29" ht="61.5" hidden="1" customHeight="1" x14ac:dyDescent="0.25">
      <c r="A25" s="60"/>
      <c r="B25" s="64" t="s">
        <v>81</v>
      </c>
      <c r="C25" s="58" t="s">
        <v>114</v>
      </c>
      <c r="D25" s="63">
        <f t="shared" si="2"/>
        <v>0</v>
      </c>
      <c r="E25" s="75"/>
      <c r="F25" s="75"/>
      <c r="G25" s="75">
        <v>0</v>
      </c>
      <c r="H25" s="75">
        <v>0</v>
      </c>
      <c r="I25" s="75"/>
      <c r="J25" s="75"/>
      <c r="K25" s="75"/>
      <c r="L25" s="75"/>
      <c r="M25" s="75"/>
      <c r="N25" s="75"/>
      <c r="O25" s="75"/>
      <c r="P25" s="75"/>
      <c r="Q25" s="75">
        <f t="shared" si="0"/>
        <v>0</v>
      </c>
      <c r="R25" s="75"/>
      <c r="S25" s="75"/>
      <c r="T25" s="61"/>
      <c r="U25" s="2"/>
      <c r="V25" s="2"/>
      <c r="W25" s="209">
        <f t="shared" si="1"/>
        <v>0</v>
      </c>
      <c r="X25" s="2"/>
      <c r="Y25" s="2"/>
      <c r="Z25" s="2"/>
      <c r="AA25" s="2"/>
      <c r="AB25" s="2"/>
      <c r="AC25" s="2"/>
    </row>
    <row r="26" spans="1:29" ht="32.25" customHeight="1" x14ac:dyDescent="0.25">
      <c r="A26" s="60">
        <v>6</v>
      </c>
      <c r="B26" s="117" t="s">
        <v>20</v>
      </c>
      <c r="C26" s="65" t="s">
        <v>108</v>
      </c>
      <c r="D26" s="63">
        <v>0.05</v>
      </c>
      <c r="E26" s="75">
        <v>631525.30000000005</v>
      </c>
      <c r="F26" s="75">
        <v>631525.30000000005</v>
      </c>
      <c r="G26" s="75">
        <v>631525</v>
      </c>
      <c r="H26" s="75">
        <f>G26</f>
        <v>631525</v>
      </c>
      <c r="I26" s="75">
        <f>O26</f>
        <v>631525.30000000005</v>
      </c>
      <c r="J26" s="75">
        <v>631525.30000000005</v>
      </c>
      <c r="K26" s="75">
        <f>O26</f>
        <v>631525.30000000005</v>
      </c>
      <c r="L26" s="75">
        <v>631525.30000000005</v>
      </c>
      <c r="M26" s="75">
        <f>O26</f>
        <v>631525.30000000005</v>
      </c>
      <c r="N26" s="75">
        <v>631525.30000000005</v>
      </c>
      <c r="O26" s="75">
        <f>'[2]прил 1 к паспорту'!$L$40</f>
        <v>631525.30000000005</v>
      </c>
      <c r="P26" s="75">
        <v>631525.30000000005</v>
      </c>
      <c r="Q26" s="75">
        <f t="shared" si="0"/>
        <v>0</v>
      </c>
      <c r="R26" s="75">
        <f>'[2]прил 1 к паспорту'!$M$40</f>
        <v>631525.30000000005</v>
      </c>
      <c r="S26" s="75">
        <f>'[2]прил 1 к паспорту'!$N$40</f>
        <v>631525.30000000005</v>
      </c>
      <c r="T26" s="60"/>
      <c r="U26" s="2"/>
      <c r="V26" s="2">
        <f>'Прил 2'!R60</f>
        <v>7870.9918600000001</v>
      </c>
      <c r="W26" s="209">
        <f t="shared" si="1"/>
        <v>5.6</v>
      </c>
      <c r="X26" s="2"/>
      <c r="Y26" s="2"/>
      <c r="Z26" s="2"/>
      <c r="AA26" s="2"/>
      <c r="AB26" s="2"/>
      <c r="AC26" s="2"/>
    </row>
    <row r="27" spans="1:29" ht="32.25" hidden="1" customHeight="1" x14ac:dyDescent="0.25">
      <c r="A27" s="60"/>
      <c r="B27" s="118"/>
      <c r="C27" s="65" t="s">
        <v>115</v>
      </c>
      <c r="D27" s="63">
        <f t="shared" si="2"/>
        <v>0</v>
      </c>
      <c r="E27" s="75"/>
      <c r="F27" s="75"/>
      <c r="G27" s="75">
        <v>1384</v>
      </c>
      <c r="H27" s="75"/>
      <c r="I27" s="75"/>
      <c r="J27" s="75"/>
      <c r="K27" s="75"/>
      <c r="L27" s="75"/>
      <c r="M27" s="75"/>
      <c r="N27" s="75"/>
      <c r="O27" s="75"/>
      <c r="P27" s="75"/>
      <c r="Q27" s="75">
        <f t="shared" si="0"/>
        <v>0</v>
      </c>
      <c r="R27" s="75"/>
      <c r="S27" s="75"/>
      <c r="T27" s="36"/>
      <c r="U27" s="2"/>
      <c r="V27" s="2"/>
      <c r="W27" s="209">
        <f t="shared" si="1"/>
        <v>0</v>
      </c>
      <c r="X27" s="2"/>
      <c r="Y27" s="2"/>
      <c r="Z27" s="2"/>
      <c r="AA27" s="2"/>
      <c r="AB27" s="2"/>
      <c r="AC27" s="2"/>
    </row>
    <row r="28" spans="1:29" ht="41.25" customHeight="1" x14ac:dyDescent="0.25">
      <c r="A28" s="60">
        <v>7</v>
      </c>
      <c r="B28" s="64" t="s">
        <v>116</v>
      </c>
      <c r="C28" s="65" t="s">
        <v>108</v>
      </c>
      <c r="D28" s="63">
        <v>0.03</v>
      </c>
      <c r="E28" s="75">
        <v>62263</v>
      </c>
      <c r="F28" s="75">
        <v>62263</v>
      </c>
      <c r="G28" s="75">
        <v>52173</v>
      </c>
      <c r="H28" s="75">
        <f>52173+10090</f>
        <v>62263</v>
      </c>
      <c r="I28" s="75">
        <f>O28</f>
        <v>62263</v>
      </c>
      <c r="J28" s="75">
        <v>62263</v>
      </c>
      <c r="K28" s="75">
        <f>O28</f>
        <v>62263</v>
      </c>
      <c r="L28" s="75">
        <v>62263</v>
      </c>
      <c r="M28" s="75">
        <f>O28</f>
        <v>62263</v>
      </c>
      <c r="N28" s="75">
        <v>62263</v>
      </c>
      <c r="O28" s="75">
        <f>'[2]прил 1 к паспорту'!$L$42</f>
        <v>62263</v>
      </c>
      <c r="P28" s="75">
        <v>62263</v>
      </c>
      <c r="Q28" s="75">
        <f t="shared" si="0"/>
        <v>0</v>
      </c>
      <c r="R28" s="75">
        <f>'[2]прил 1 к паспорту'!$M$42</f>
        <v>62263</v>
      </c>
      <c r="S28" s="75">
        <f>'[2]прил 1 к паспорту'!$N$42</f>
        <v>62263</v>
      </c>
      <c r="T28" s="61"/>
      <c r="U28" s="2"/>
      <c r="V28" s="2">
        <f>'Прил 2'!R63</f>
        <v>4100</v>
      </c>
      <c r="W28" s="209">
        <f>ROUND(V28*$W$40/$V$40,1)</f>
        <v>2.9</v>
      </c>
      <c r="X28" s="2"/>
      <c r="Y28" s="2"/>
      <c r="Z28" s="2"/>
      <c r="AA28" s="2"/>
      <c r="AB28" s="2"/>
      <c r="AC28" s="2"/>
    </row>
    <row r="29" spans="1:29" ht="63" customHeight="1" x14ac:dyDescent="0.25">
      <c r="A29" s="60">
        <v>8</v>
      </c>
      <c r="B29" s="64" t="s">
        <v>22</v>
      </c>
      <c r="C29" s="65" t="s">
        <v>117</v>
      </c>
      <c r="D29" s="63">
        <v>0.02</v>
      </c>
      <c r="E29" s="75">
        <v>3803.4</v>
      </c>
      <c r="F29" s="75">
        <v>3803.4</v>
      </c>
      <c r="G29" s="75">
        <v>3635</v>
      </c>
      <c r="H29" s="75">
        <v>3803.39</v>
      </c>
      <c r="I29" s="75">
        <v>500</v>
      </c>
      <c r="J29" s="75">
        <v>500</v>
      </c>
      <c r="K29" s="75">
        <v>2460</v>
      </c>
      <c r="L29" s="75">
        <v>2525</v>
      </c>
      <c r="M29" s="75">
        <v>3690</v>
      </c>
      <c r="N29" s="75">
        <v>3478</v>
      </c>
      <c r="O29" s="75">
        <f>'[2]прил 1 к паспорту'!$L$43</f>
        <v>4920</v>
      </c>
      <c r="P29" s="75">
        <v>5472</v>
      </c>
      <c r="Q29" s="75">
        <f t="shared" si="0"/>
        <v>552</v>
      </c>
      <c r="R29" s="75">
        <f>'[4]прил 1 к паспорту'!$M$43</f>
        <v>3292</v>
      </c>
      <c r="S29" s="75">
        <f>'[4]прил 1 к паспорту'!$N$43</f>
        <v>3292</v>
      </c>
      <c r="T29" s="61" t="s">
        <v>326</v>
      </c>
      <c r="U29" s="2"/>
      <c r="V29" s="2">
        <f>'Прил 2'!R66</f>
        <v>2934.7560100000001</v>
      </c>
      <c r="W29" s="209">
        <f t="shared" si="1"/>
        <v>2.1</v>
      </c>
      <c r="X29" s="2"/>
      <c r="Y29" s="2"/>
      <c r="Z29" s="2"/>
      <c r="AA29" s="2"/>
      <c r="AB29" s="2"/>
      <c r="AC29" s="2"/>
    </row>
    <row r="30" spans="1:29" ht="52.5" customHeight="1" x14ac:dyDescent="0.25">
      <c r="A30" s="60">
        <v>9</v>
      </c>
      <c r="B30" s="64" t="s">
        <v>118</v>
      </c>
      <c r="C30" s="65" t="s">
        <v>112</v>
      </c>
      <c r="D30" s="63">
        <v>0.01</v>
      </c>
      <c r="E30" s="75">
        <v>163</v>
      </c>
      <c r="F30" s="75">
        <v>279</v>
      </c>
      <c r="G30" s="75">
        <v>164</v>
      </c>
      <c r="H30" s="75">
        <v>131</v>
      </c>
      <c r="I30" s="75">
        <v>57</v>
      </c>
      <c r="J30" s="75">
        <v>57</v>
      </c>
      <c r="K30" s="75">
        <v>67</v>
      </c>
      <c r="L30" s="75">
        <v>111</v>
      </c>
      <c r="M30" s="75">
        <v>114</v>
      </c>
      <c r="N30" s="75">
        <v>130</v>
      </c>
      <c r="O30" s="75">
        <v>179</v>
      </c>
      <c r="P30" s="75">
        <v>219</v>
      </c>
      <c r="Q30" s="75">
        <f t="shared" si="0"/>
        <v>40</v>
      </c>
      <c r="R30" s="75">
        <f>'[2]прил 1 к паспорту'!$M$44</f>
        <v>166</v>
      </c>
      <c r="S30" s="75">
        <f>'[2]прил 1 к паспорту'!$N$44</f>
        <v>166</v>
      </c>
      <c r="T30" s="61" t="s">
        <v>325</v>
      </c>
      <c r="U30" s="2"/>
      <c r="V30" s="2">
        <f>'Прил 2'!R72+'Прил 2'!R75</f>
        <v>1714.7979700000001</v>
      </c>
      <c r="W30" s="209">
        <f t="shared" si="1"/>
        <v>1.2</v>
      </c>
      <c r="X30" s="2"/>
      <c r="Y30" s="2"/>
      <c r="Z30" s="2" t="s">
        <v>74</v>
      </c>
      <c r="AA30" s="2" t="s">
        <v>75</v>
      </c>
      <c r="AB30" s="2"/>
      <c r="AC30" s="2"/>
    </row>
    <row r="31" spans="1:29" ht="80.25" customHeight="1" x14ac:dyDescent="0.25">
      <c r="A31" s="60">
        <v>10</v>
      </c>
      <c r="B31" s="64" t="s">
        <v>26</v>
      </c>
      <c r="C31" s="65" t="s">
        <v>108</v>
      </c>
      <c r="D31" s="63">
        <v>0.02</v>
      </c>
      <c r="E31" s="75">
        <v>195064.6</v>
      </c>
      <c r="F31" s="75">
        <v>195064.6</v>
      </c>
      <c r="G31" s="75">
        <v>203453</v>
      </c>
      <c r="H31" s="75">
        <f>'[5]тех зад ЭТО'!$K$43</f>
        <v>195064.625</v>
      </c>
      <c r="I31" s="75">
        <f>O31</f>
        <v>207996</v>
      </c>
      <c r="J31" s="75">
        <v>207996</v>
      </c>
      <c r="K31" s="75">
        <f>O31</f>
        <v>207996</v>
      </c>
      <c r="L31" s="75">
        <v>207996</v>
      </c>
      <c r="M31" s="75">
        <f>O31</f>
        <v>207996</v>
      </c>
      <c r="N31" s="75">
        <v>207996</v>
      </c>
      <c r="O31" s="75">
        <f>'[2]прил 1 к паспорту'!$L$45</f>
        <v>207996</v>
      </c>
      <c r="P31" s="75">
        <v>207996</v>
      </c>
      <c r="Q31" s="75">
        <f t="shared" si="0"/>
        <v>0</v>
      </c>
      <c r="R31" s="75">
        <f>'[2]прил 1 к паспорту'!$M$45</f>
        <v>194996</v>
      </c>
      <c r="S31" s="75">
        <f>'[2]прил 1 к паспорту'!$N$45</f>
        <v>194996</v>
      </c>
      <c r="T31" s="61"/>
      <c r="U31" s="2"/>
      <c r="V31" s="2">
        <f>'Прил 2'!R78</f>
        <v>5898.5521699999999</v>
      </c>
      <c r="W31" s="209">
        <f t="shared" si="1"/>
        <v>4.2</v>
      </c>
      <c r="X31" s="2"/>
      <c r="Y31" s="2"/>
      <c r="Z31" s="210">
        <f>3868+429+742+964+1940+4036+872+3000+3659+4200+2440+1520+90+270+2240+4153+1938+1607+2600+3635+51015+3521+4618+6792+10100+1520+5815+570+8500</f>
        <v>136654</v>
      </c>
      <c r="AA31" s="210">
        <f>3094+429+742+964+1940+3436+872+3000+3459+3227+955+90+270+2510+3626+270+565+405+268+600+774+200+3883+1751+1207+2100+3635+29286+3521+2876+4190+5793+3815+91+4180+3626+377+3870+7387+11824+1555+1852+7000+4307</f>
        <v>139822</v>
      </c>
      <c r="AB31" s="2"/>
      <c r="AC31" s="2"/>
    </row>
    <row r="32" spans="1:29" ht="40.5" customHeight="1" x14ac:dyDescent="0.25">
      <c r="A32" s="60">
        <v>11</v>
      </c>
      <c r="B32" s="64" t="s">
        <v>27</v>
      </c>
      <c r="C32" s="65" t="s">
        <v>117</v>
      </c>
      <c r="D32" s="63">
        <v>0.01</v>
      </c>
      <c r="E32" s="75">
        <v>386</v>
      </c>
      <c r="F32" s="75">
        <v>386</v>
      </c>
      <c r="G32" s="75">
        <v>450</v>
      </c>
      <c r="H32" s="75">
        <v>386</v>
      </c>
      <c r="I32" s="75">
        <v>0</v>
      </c>
      <c r="J32" s="75">
        <v>0</v>
      </c>
      <c r="K32" s="75">
        <v>450</v>
      </c>
      <c r="L32" s="75">
        <v>450</v>
      </c>
      <c r="M32" s="75">
        <v>450</v>
      </c>
      <c r="N32" s="75">
        <v>450</v>
      </c>
      <c r="O32" s="75">
        <f>'[2]прил 1 к паспорту'!$L$49</f>
        <v>450</v>
      </c>
      <c r="P32" s="75">
        <v>450</v>
      </c>
      <c r="Q32" s="75">
        <f t="shared" si="0"/>
        <v>0</v>
      </c>
      <c r="R32" s="75">
        <f>'[2]прил 1 к паспорту'!$M$49</f>
        <v>450</v>
      </c>
      <c r="S32" s="75">
        <f>'[2]прил 1 к паспорту'!$N$49</f>
        <v>450</v>
      </c>
      <c r="T32" s="60"/>
      <c r="U32" s="2"/>
      <c r="V32" s="2">
        <f>'Прил 2'!R84</f>
        <v>405.49993000000001</v>
      </c>
      <c r="W32" s="209">
        <f t="shared" si="1"/>
        <v>0.3</v>
      </c>
      <c r="X32" s="209">
        <f>W32-0.1</f>
        <v>0.19999999999999998</v>
      </c>
      <c r="Y32" s="2" t="s">
        <v>280</v>
      </c>
      <c r="Z32" s="2"/>
      <c r="AA32" s="2"/>
      <c r="AB32" s="2"/>
      <c r="AC32" s="2"/>
    </row>
    <row r="33" spans="1:29" ht="87.75" customHeight="1" x14ac:dyDescent="0.25">
      <c r="A33" s="60">
        <v>12</v>
      </c>
      <c r="B33" s="64" t="s">
        <v>119</v>
      </c>
      <c r="C33" s="65" t="s">
        <v>108</v>
      </c>
      <c r="D33" s="63">
        <v>0.01</v>
      </c>
      <c r="E33" s="75">
        <v>470000</v>
      </c>
      <c r="F33" s="75">
        <v>470000</v>
      </c>
      <c r="G33" s="75">
        <v>470000</v>
      </c>
      <c r="H33" s="75">
        <v>470000</v>
      </c>
      <c r="I33" s="75">
        <v>0</v>
      </c>
      <c r="J33" s="75">
        <v>0</v>
      </c>
      <c r="K33" s="75">
        <v>470000</v>
      </c>
      <c r="L33" s="75">
        <v>450000</v>
      </c>
      <c r="M33" s="75">
        <v>470000</v>
      </c>
      <c r="N33" s="75">
        <v>450000</v>
      </c>
      <c r="O33" s="75">
        <v>470000</v>
      </c>
      <c r="P33" s="75">
        <v>450000</v>
      </c>
      <c r="Q33" s="75">
        <f t="shared" si="0"/>
        <v>-20000</v>
      </c>
      <c r="R33" s="75">
        <f>'[2]прил 1 к паспорту'!$M$50</f>
        <v>470000</v>
      </c>
      <c r="S33" s="75">
        <f>'[2]прил 1 к паспорту'!$N$50</f>
        <v>470000</v>
      </c>
      <c r="T33" s="61" t="s">
        <v>327</v>
      </c>
      <c r="U33" s="2"/>
      <c r="V33" s="2">
        <f>'Прил 2'!R92+'Прил 2'!R95</f>
        <v>122.42319000000001</v>
      </c>
      <c r="W33" s="209">
        <f t="shared" si="1"/>
        <v>0.1</v>
      </c>
      <c r="X33" s="2">
        <v>0.1</v>
      </c>
      <c r="Y33" s="2" t="s">
        <v>279</v>
      </c>
      <c r="Z33" s="2"/>
      <c r="AA33" s="2"/>
      <c r="AB33" s="2"/>
      <c r="AC33" s="2"/>
    </row>
    <row r="34" spans="1:29" ht="24.75" customHeight="1" x14ac:dyDescent="0.25">
      <c r="A34" s="60"/>
      <c r="B34" s="116" t="s">
        <v>237</v>
      </c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2"/>
      <c r="V34" s="2"/>
      <c r="W34" s="209"/>
      <c r="X34" s="2"/>
      <c r="Y34" s="2"/>
      <c r="Z34" s="2"/>
      <c r="AA34" s="2"/>
      <c r="AB34" s="2"/>
      <c r="AC34" s="2"/>
    </row>
    <row r="35" spans="1:29" ht="35.25" customHeight="1" x14ac:dyDescent="0.25">
      <c r="A35" s="60">
        <v>13</v>
      </c>
      <c r="B35" s="64" t="s">
        <v>238</v>
      </c>
      <c r="C35" s="37" t="s">
        <v>101</v>
      </c>
      <c r="D35" s="63">
        <v>7.0000000000000007E-2</v>
      </c>
      <c r="E35" s="75">
        <v>95</v>
      </c>
      <c r="F35" s="75">
        <v>95</v>
      </c>
      <c r="G35" s="75">
        <v>95</v>
      </c>
      <c r="H35" s="75">
        <v>95</v>
      </c>
      <c r="I35" s="75">
        <f>O35</f>
        <v>95</v>
      </c>
      <c r="J35" s="75">
        <v>95</v>
      </c>
      <c r="K35" s="75">
        <f>O35</f>
        <v>95</v>
      </c>
      <c r="L35" s="75">
        <v>95</v>
      </c>
      <c r="M35" s="75">
        <f>O35</f>
        <v>95</v>
      </c>
      <c r="N35" s="75">
        <v>95</v>
      </c>
      <c r="O35" s="75">
        <f>'[2]прил 1 к паспорту'!$L$54</f>
        <v>95</v>
      </c>
      <c r="P35" s="75">
        <v>95</v>
      </c>
      <c r="Q35" s="75">
        <f>J35-I35</f>
        <v>0</v>
      </c>
      <c r="R35" s="75">
        <f>'[2]прил 1 к паспорту'!$M$54</f>
        <v>95</v>
      </c>
      <c r="S35" s="75">
        <f>'[2]прил 1 к паспорту'!$N$54</f>
        <v>95</v>
      </c>
      <c r="T35" s="60"/>
      <c r="U35" s="2"/>
      <c r="V35" s="2">
        <f>'Прил 2'!R145</f>
        <v>45353.31945000001</v>
      </c>
      <c r="W35" s="209">
        <f t="shared" si="1"/>
        <v>32.5</v>
      </c>
      <c r="X35" s="2"/>
      <c r="Y35" s="2"/>
      <c r="Z35" s="2"/>
      <c r="AA35" s="2"/>
      <c r="AB35" s="2"/>
      <c r="AC35" s="2"/>
    </row>
    <row r="36" spans="1:29" ht="82.5" customHeight="1" x14ac:dyDescent="0.25">
      <c r="A36" s="60">
        <v>14</v>
      </c>
      <c r="B36" s="64" t="s">
        <v>239</v>
      </c>
      <c r="C36" s="37" t="s">
        <v>101</v>
      </c>
      <c r="D36" s="63">
        <v>7.0000000000000007E-2</v>
      </c>
      <c r="E36" s="75">
        <v>44</v>
      </c>
      <c r="F36" s="75">
        <v>44</v>
      </c>
      <c r="G36" s="75">
        <v>44</v>
      </c>
      <c r="H36" s="75">
        <v>44</v>
      </c>
      <c r="I36" s="75">
        <f>O36</f>
        <v>44</v>
      </c>
      <c r="J36" s="75">
        <v>44</v>
      </c>
      <c r="K36" s="75">
        <f>O36</f>
        <v>44</v>
      </c>
      <c r="L36" s="75">
        <v>44</v>
      </c>
      <c r="M36" s="75">
        <f>O36</f>
        <v>44</v>
      </c>
      <c r="N36" s="75">
        <v>44</v>
      </c>
      <c r="O36" s="75">
        <f>'[2]прил 1 к паспорту'!$L$55</f>
        <v>44</v>
      </c>
      <c r="P36" s="75">
        <v>44</v>
      </c>
      <c r="Q36" s="75">
        <f t="shared" ref="Q36:Q38" si="3">J36-I36</f>
        <v>0</v>
      </c>
      <c r="R36" s="75">
        <f>'[2]прил 1 к паспорту'!$M$55</f>
        <v>44</v>
      </c>
      <c r="S36" s="75">
        <f>'[2]прил 1 к паспорту'!$N$55</f>
        <v>44</v>
      </c>
      <c r="T36" s="60"/>
      <c r="U36" s="2"/>
      <c r="V36" s="2"/>
      <c r="W36" s="2"/>
      <c r="X36" s="2"/>
      <c r="Y36" s="2"/>
      <c r="Z36" s="2"/>
      <c r="AA36" s="2"/>
      <c r="AB36" s="2"/>
      <c r="AC36" s="2"/>
    </row>
    <row r="37" spans="1:29" ht="54" customHeight="1" x14ac:dyDescent="0.25">
      <c r="A37" s="60">
        <v>15</v>
      </c>
      <c r="B37" s="64" t="s">
        <v>240</v>
      </c>
      <c r="C37" s="37" t="s">
        <v>101</v>
      </c>
      <c r="D37" s="63">
        <v>7.0000000000000007E-2</v>
      </c>
      <c r="E37" s="75">
        <v>100</v>
      </c>
      <c r="F37" s="75">
        <v>100</v>
      </c>
      <c r="G37" s="75">
        <v>100</v>
      </c>
      <c r="H37" s="75">
        <v>100</v>
      </c>
      <c r="I37" s="75">
        <f>O37</f>
        <v>100</v>
      </c>
      <c r="J37" s="75">
        <v>100</v>
      </c>
      <c r="K37" s="75">
        <f>O37</f>
        <v>100</v>
      </c>
      <c r="L37" s="75">
        <v>100</v>
      </c>
      <c r="M37" s="75">
        <f>O37</f>
        <v>100</v>
      </c>
      <c r="N37" s="75">
        <v>100</v>
      </c>
      <c r="O37" s="75">
        <f>'[2]прил 1 к паспорту'!$L$56</f>
        <v>100</v>
      </c>
      <c r="P37" s="75">
        <v>100</v>
      </c>
      <c r="Q37" s="75">
        <f t="shared" si="3"/>
        <v>0</v>
      </c>
      <c r="R37" s="75">
        <f>'[2]прил 1 к паспорту'!$M$56</f>
        <v>100</v>
      </c>
      <c r="S37" s="75">
        <f>'[2]прил 1 к паспорту'!$N$56</f>
        <v>100</v>
      </c>
      <c r="T37" s="60"/>
      <c r="U37" s="2"/>
      <c r="V37" s="2"/>
      <c r="W37" s="2"/>
      <c r="X37" s="2"/>
      <c r="Y37" s="2"/>
      <c r="Z37" s="2"/>
      <c r="AA37" s="2"/>
      <c r="AB37" s="2"/>
      <c r="AC37" s="2"/>
    </row>
    <row r="38" spans="1:29" ht="49.5" customHeight="1" x14ac:dyDescent="0.25">
      <c r="A38" s="60">
        <v>16</v>
      </c>
      <c r="B38" s="64" t="s">
        <v>241</v>
      </c>
      <c r="C38" s="37" t="s">
        <v>101</v>
      </c>
      <c r="D38" s="63">
        <v>7.0000000000000007E-2</v>
      </c>
      <c r="E38" s="75">
        <v>80</v>
      </c>
      <c r="F38" s="75">
        <v>80</v>
      </c>
      <c r="G38" s="75">
        <v>80</v>
      </c>
      <c r="H38" s="75">
        <v>80</v>
      </c>
      <c r="I38" s="75">
        <f>O38</f>
        <v>80</v>
      </c>
      <c r="J38" s="75">
        <v>80</v>
      </c>
      <c r="K38" s="75">
        <f>O38</f>
        <v>80</v>
      </c>
      <c r="L38" s="75">
        <v>80</v>
      </c>
      <c r="M38" s="75">
        <f>O38</f>
        <v>80</v>
      </c>
      <c r="N38" s="75">
        <v>80</v>
      </c>
      <c r="O38" s="75">
        <f>'[2]прил 1 к паспорту'!$L$57</f>
        <v>80</v>
      </c>
      <c r="P38" s="75">
        <v>80</v>
      </c>
      <c r="Q38" s="75">
        <f t="shared" si="3"/>
        <v>0</v>
      </c>
      <c r="R38" s="75">
        <f>'[2]прил 1 к паспорту'!$M$57</f>
        <v>80</v>
      </c>
      <c r="S38" s="75">
        <f>'[2]прил 1 к паспорту'!$N$57</f>
        <v>80</v>
      </c>
      <c r="T38" s="60"/>
      <c r="U38" s="2"/>
      <c r="V38" s="2"/>
      <c r="W38" s="2"/>
      <c r="X38" s="2"/>
      <c r="Y38" s="2"/>
      <c r="Z38" s="2"/>
      <c r="AA38" s="2"/>
      <c r="AB38" s="2"/>
      <c r="AC38" s="2"/>
    </row>
    <row r="39" spans="1:29" ht="21.75" customHeight="1" x14ac:dyDescent="0.25">
      <c r="A39" s="66"/>
      <c r="B39" s="38"/>
      <c r="C39" s="39"/>
      <c r="D39" s="47">
        <f>D18+D21+D22+D23+D26+D28+D29+D30+D31+D32+D33+D35+D36+D37+D38</f>
        <v>0.99000000000000021</v>
      </c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66"/>
      <c r="U39" s="2"/>
      <c r="V39" s="2"/>
      <c r="W39" s="209">
        <f>SUM(W14:W38)</f>
        <v>100</v>
      </c>
      <c r="X39" s="2"/>
      <c r="Y39" s="2"/>
      <c r="Z39" s="2"/>
      <c r="AA39" s="2"/>
      <c r="AB39" s="2"/>
      <c r="AC39" s="2"/>
    </row>
    <row r="40" spans="1:29" ht="21.75" customHeight="1" x14ac:dyDescent="0.25">
      <c r="A40" s="66"/>
      <c r="B40" s="38"/>
      <c r="C40" s="39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66"/>
      <c r="U40" s="2"/>
      <c r="V40" s="2">
        <f>SUM(V17:V39)</f>
        <v>139680.81547</v>
      </c>
      <c r="W40" s="2">
        <v>100</v>
      </c>
      <c r="X40" s="2"/>
      <c r="Y40" s="2"/>
      <c r="Z40" s="2"/>
      <c r="AA40" s="2"/>
      <c r="AB40" s="2"/>
      <c r="AC40" s="2"/>
    </row>
    <row r="41" spans="1:29" ht="21.75" customHeight="1" x14ac:dyDescent="0.25">
      <c r="A41" s="66"/>
      <c r="B41" s="38"/>
      <c r="C41" s="39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66"/>
    </row>
    <row r="42" spans="1:29" ht="21.75" customHeight="1" x14ac:dyDescent="0.25">
      <c r="A42" s="66"/>
      <c r="B42" s="66"/>
      <c r="C42" s="66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6"/>
    </row>
    <row r="43" spans="1:29" s="68" customFormat="1" ht="31.5" customHeight="1" x14ac:dyDescent="0.3">
      <c r="A43" s="41"/>
      <c r="B43" s="41" t="s">
        <v>281</v>
      </c>
      <c r="C43" s="41"/>
      <c r="D43" s="42"/>
      <c r="E43" s="42"/>
      <c r="F43" s="42"/>
      <c r="G43" s="42" t="s">
        <v>271</v>
      </c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1" t="s">
        <v>282</v>
      </c>
    </row>
    <row r="44" spans="1:29" ht="31.5" customHeight="1" x14ac:dyDescent="0.25">
      <c r="A44" s="66"/>
      <c r="B44" s="66"/>
      <c r="C44" s="66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6"/>
    </row>
    <row r="46" spans="1:29" x14ac:dyDescent="0.25"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</row>
    <row r="47" spans="1:29" x14ac:dyDescent="0.25">
      <c r="B47" s="57" t="s">
        <v>306</v>
      </c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</row>
    <row r="48" spans="1:29" x14ac:dyDescent="0.25">
      <c r="B48" s="57" t="s">
        <v>307</v>
      </c>
      <c r="D48" s="43"/>
    </row>
    <row r="49" spans="2:26" x14ac:dyDescent="0.25">
      <c r="B49" s="2"/>
      <c r="C49" s="2"/>
      <c r="D49" s="205">
        <f>D18+D21+D22+D23+D26+D28+D29+D30+D31+D32+D33+D35+D36+D37+D38</f>
        <v>0.99000000000000021</v>
      </c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205"/>
      <c r="Q49" s="205"/>
      <c r="R49" s="205"/>
      <c r="S49" s="205"/>
      <c r="T49" s="2"/>
      <c r="U49" s="2"/>
      <c r="V49" s="2"/>
      <c r="W49" s="2"/>
      <c r="X49" s="2"/>
      <c r="Y49" s="2"/>
      <c r="Z49" s="2"/>
    </row>
    <row r="50" spans="2:26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2:26" x14ac:dyDescent="0.2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2:26" x14ac:dyDescent="0.25">
      <c r="B52" s="2"/>
      <c r="C52" s="2"/>
      <c r="D52" s="2">
        <f>1/15</f>
        <v>6.6666666666666666E-2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2:26" x14ac:dyDescent="0.2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2:26" x14ac:dyDescent="0.2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2:26" x14ac:dyDescent="0.2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2:26" x14ac:dyDescent="0.2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2:26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2:26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2:26" x14ac:dyDescent="0.2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2:26" x14ac:dyDescent="0.2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2:26" x14ac:dyDescent="0.2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2:26" x14ac:dyDescent="0.2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2:26" x14ac:dyDescent="0.25">
      <c r="B63" s="2"/>
      <c r="C63" s="2"/>
      <c r="D63" s="206" t="s">
        <v>261</v>
      </c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2:26" x14ac:dyDescent="0.2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2:26" x14ac:dyDescent="0.25">
      <c r="B65" s="2"/>
      <c r="C65" s="2"/>
      <c r="D65" s="2" t="s">
        <v>123</v>
      </c>
      <c r="E65" s="2" t="s">
        <v>127</v>
      </c>
      <c r="F65" s="2" t="s">
        <v>127</v>
      </c>
      <c r="G65" s="2" t="s">
        <v>129</v>
      </c>
      <c r="H65" s="2" t="s">
        <v>130</v>
      </c>
      <c r="I65" s="2" t="s">
        <v>128</v>
      </c>
      <c r="J65" s="2" t="s">
        <v>129</v>
      </c>
      <c r="K65" s="2"/>
      <c r="L65" s="2"/>
      <c r="M65" s="2"/>
      <c r="N65" s="2"/>
      <c r="O65" s="2"/>
      <c r="P65" s="2"/>
      <c r="Q65" s="2" t="s">
        <v>130</v>
      </c>
      <c r="R65" s="2" t="s">
        <v>131</v>
      </c>
      <c r="S65" s="2" t="s">
        <v>132</v>
      </c>
      <c r="T65" s="2" t="s">
        <v>133</v>
      </c>
      <c r="U65" s="2" t="s">
        <v>134</v>
      </c>
      <c r="V65" s="2" t="s">
        <v>135</v>
      </c>
      <c r="W65" s="2" t="s">
        <v>136</v>
      </c>
      <c r="X65" s="2" t="s">
        <v>137</v>
      </c>
      <c r="Y65" s="2" t="s">
        <v>262</v>
      </c>
      <c r="Z65" s="2"/>
    </row>
    <row r="66" spans="2:26" x14ac:dyDescent="0.25">
      <c r="B66" s="2"/>
      <c r="C66" s="2" t="s">
        <v>125</v>
      </c>
      <c r="D66" s="5">
        <v>726623</v>
      </c>
      <c r="E66" s="5">
        <v>546577</v>
      </c>
      <c r="F66" s="5">
        <v>538015</v>
      </c>
      <c r="G66" s="5"/>
      <c r="H66" s="5"/>
      <c r="I66" s="5">
        <v>455922</v>
      </c>
      <c r="J66" s="5">
        <v>408946</v>
      </c>
      <c r="K66" s="5"/>
      <c r="L66" s="5"/>
      <c r="M66" s="5"/>
      <c r="N66" s="5"/>
      <c r="O66" s="5"/>
      <c r="P66" s="5"/>
      <c r="Q66" s="5">
        <v>330481</v>
      </c>
      <c r="R66" s="5">
        <v>239491</v>
      </c>
      <c r="S66" s="5">
        <v>246140</v>
      </c>
      <c r="T66" s="5">
        <v>308703</v>
      </c>
      <c r="U66" s="5">
        <v>388237</v>
      </c>
      <c r="V66" s="5">
        <v>518380</v>
      </c>
      <c r="W66" s="2">
        <v>562528</v>
      </c>
      <c r="X66" s="2">
        <v>648520</v>
      </c>
      <c r="Y66" s="5">
        <f>D66+F66+I66+J66+Q66+R66+S66+T66+U66+V66+W66+X66</f>
        <v>5371986</v>
      </c>
      <c r="Z66" s="2"/>
    </row>
    <row r="67" spans="2:26" x14ac:dyDescent="0.25">
      <c r="B67" s="2"/>
      <c r="C67" s="2" t="s">
        <v>124</v>
      </c>
      <c r="D67" s="5">
        <v>45878</v>
      </c>
      <c r="E67" s="5">
        <v>48180</v>
      </c>
      <c r="F67" s="5">
        <v>61232</v>
      </c>
      <c r="G67" s="5"/>
      <c r="H67" s="5"/>
      <c r="I67" s="5">
        <v>32517</v>
      </c>
      <c r="J67" s="5">
        <v>34755</v>
      </c>
      <c r="K67" s="5"/>
      <c r="L67" s="5"/>
      <c r="M67" s="5"/>
      <c r="N67" s="5"/>
      <c r="O67" s="5"/>
      <c r="P67" s="5"/>
      <c r="Q67" s="5">
        <v>27097</v>
      </c>
      <c r="R67" s="5">
        <v>27922</v>
      </c>
      <c r="S67" s="5">
        <v>48556</v>
      </c>
      <c r="T67" s="5">
        <v>43975</v>
      </c>
      <c r="U67" s="5">
        <v>48459</v>
      </c>
      <c r="V67" s="5">
        <v>55523</v>
      </c>
      <c r="W67" s="2">
        <v>36820</v>
      </c>
      <c r="X67" s="2">
        <v>34952</v>
      </c>
      <c r="Y67" s="5">
        <f t="shared" ref="Y67:Y69" si="4">D67+F67+I67+J67+Q67+R67+S67+T67+U67+V67+W67+X67</f>
        <v>497686</v>
      </c>
      <c r="Z67" s="2"/>
    </row>
    <row r="68" spans="2:26" x14ac:dyDescent="0.25">
      <c r="B68" s="2"/>
      <c r="C68" s="2" t="s">
        <v>126</v>
      </c>
      <c r="D68" s="5">
        <v>12810</v>
      </c>
      <c r="E68" s="5">
        <v>3069</v>
      </c>
      <c r="F68" s="5">
        <v>12000</v>
      </c>
      <c r="G68" s="5"/>
      <c r="H68" s="5"/>
      <c r="I68" s="5">
        <v>12810</v>
      </c>
      <c r="J68" s="5">
        <v>12397</v>
      </c>
      <c r="K68" s="5"/>
      <c r="L68" s="5"/>
      <c r="M68" s="5"/>
      <c r="N68" s="5"/>
      <c r="O68" s="5"/>
      <c r="P68" s="5"/>
      <c r="Q68" s="5">
        <v>12810</v>
      </c>
      <c r="R68" s="5">
        <v>12397</v>
      </c>
      <c r="S68" s="5">
        <v>12810</v>
      </c>
      <c r="T68" s="5">
        <v>12397</v>
      </c>
      <c r="U68" s="5">
        <v>12397</v>
      </c>
      <c r="V68" s="5">
        <v>12810</v>
      </c>
      <c r="W68" s="2">
        <v>12397</v>
      </c>
      <c r="X68" s="2">
        <v>12810</v>
      </c>
      <c r="Y68" s="5">
        <f t="shared" si="4"/>
        <v>150845</v>
      </c>
      <c r="Z68" s="2"/>
    </row>
    <row r="69" spans="2:26" x14ac:dyDescent="0.25">
      <c r="B69" s="2"/>
      <c r="C69" s="2"/>
      <c r="D69" s="5">
        <f>SUM(D66:D68)</f>
        <v>785311</v>
      </c>
      <c r="E69" s="5">
        <f t="shared" ref="E69:U69" si="5">SUM(E66:E68)</f>
        <v>597826</v>
      </c>
      <c r="F69" s="5">
        <f t="shared" si="5"/>
        <v>611247</v>
      </c>
      <c r="G69" s="5">
        <f t="shared" si="5"/>
        <v>0</v>
      </c>
      <c r="H69" s="5">
        <f t="shared" si="5"/>
        <v>0</v>
      </c>
      <c r="I69" s="5">
        <f t="shared" si="5"/>
        <v>501249</v>
      </c>
      <c r="J69" s="5">
        <f t="shared" si="5"/>
        <v>456098</v>
      </c>
      <c r="K69" s="5"/>
      <c r="L69" s="5"/>
      <c r="M69" s="5"/>
      <c r="N69" s="5"/>
      <c r="O69" s="5"/>
      <c r="P69" s="5"/>
      <c r="Q69" s="5">
        <f t="shared" si="5"/>
        <v>370388</v>
      </c>
      <c r="R69" s="5">
        <f t="shared" si="5"/>
        <v>279810</v>
      </c>
      <c r="S69" s="5">
        <f t="shared" si="5"/>
        <v>307506</v>
      </c>
      <c r="T69" s="5">
        <f t="shared" si="5"/>
        <v>365075</v>
      </c>
      <c r="U69" s="5">
        <f t="shared" si="5"/>
        <v>449093</v>
      </c>
      <c r="V69" s="5">
        <f t="shared" ref="V69:X69" si="6">SUM(V66:V68)</f>
        <v>586713</v>
      </c>
      <c r="W69" s="5">
        <f t="shared" si="6"/>
        <v>611745</v>
      </c>
      <c r="X69" s="5">
        <f t="shared" si="6"/>
        <v>696282</v>
      </c>
      <c r="Y69" s="5">
        <f t="shared" si="4"/>
        <v>6020517</v>
      </c>
      <c r="Z69" s="2"/>
    </row>
    <row r="70" spans="2:26" x14ac:dyDescent="0.2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2:26" x14ac:dyDescent="0.2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2:26" x14ac:dyDescent="0.2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2:26" x14ac:dyDescent="0.2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2:26" x14ac:dyDescent="0.2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2:26" x14ac:dyDescent="0.2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2:26" x14ac:dyDescent="0.2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</sheetData>
  <mergeCells count="24">
    <mergeCell ref="A6:T6"/>
    <mergeCell ref="A8:A10"/>
    <mergeCell ref="B8:B10"/>
    <mergeCell ref="C8:C10"/>
    <mergeCell ref="T8:T10"/>
    <mergeCell ref="G8:Q8"/>
    <mergeCell ref="Q9:Q10"/>
    <mergeCell ref="K9:L9"/>
    <mergeCell ref="M9:N9"/>
    <mergeCell ref="O9:P9"/>
    <mergeCell ref="B34:T34"/>
    <mergeCell ref="B20:T20"/>
    <mergeCell ref="B26:B27"/>
    <mergeCell ref="D8:D10"/>
    <mergeCell ref="E8:F9"/>
    <mergeCell ref="G9:H9"/>
    <mergeCell ref="I9:J9"/>
    <mergeCell ref="R8:S8"/>
    <mergeCell ref="S9:S10"/>
    <mergeCell ref="R9:R10"/>
    <mergeCell ref="A12:T12"/>
    <mergeCell ref="A13:T13"/>
    <mergeCell ref="A15:T15"/>
    <mergeCell ref="A19:T19"/>
  </mergeCells>
  <pageMargins left="0.11811023622047245" right="0.11811023622047245" top="0.55118110236220474" bottom="0.74803149606299213" header="0.31496062992125984" footer="0.31496062992125984"/>
  <pageSetup paperSize="9" scale="40" fitToHeight="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A187"/>
  <sheetViews>
    <sheetView topLeftCell="A163" zoomScale="63" zoomScaleNormal="63" workbookViewId="0">
      <selection activeCell="A163" sqref="A1:XFD1048576"/>
    </sheetView>
  </sheetViews>
  <sheetFormatPr defaultRowHeight="15" x14ac:dyDescent="0.25"/>
  <cols>
    <col min="1" max="1" width="9.140625" style="57"/>
    <col min="2" max="2" width="24.28515625" style="57" customWidth="1"/>
    <col min="3" max="3" width="23" style="57" customWidth="1"/>
    <col min="4" max="4" width="27" style="57" customWidth="1"/>
    <col min="5" max="5" width="7.85546875" style="57" customWidth="1"/>
    <col min="6" max="6" width="7.7109375" style="57" customWidth="1"/>
    <col min="7" max="7" width="14.28515625" style="57" customWidth="1"/>
    <col min="8" max="8" width="15" style="57" customWidth="1"/>
    <col min="9" max="10" width="18.28515625" style="57" customWidth="1"/>
    <col min="11" max="17" width="18.28515625" style="57" hidden="1" customWidth="1"/>
    <col min="18" max="22" width="18.28515625" style="57" customWidth="1"/>
    <col min="23" max="23" width="45.140625" style="21" customWidth="1"/>
    <col min="24" max="251" width="9.140625" style="57"/>
    <col min="252" max="252" width="24.28515625" style="57" customWidth="1"/>
    <col min="253" max="253" width="23" style="57" customWidth="1"/>
    <col min="254" max="254" width="27" style="57" customWidth="1"/>
    <col min="255" max="255" width="7.85546875" style="57" customWidth="1"/>
    <col min="256" max="256" width="7.7109375" style="57" customWidth="1"/>
    <col min="257" max="257" width="14.28515625" style="57" customWidth="1"/>
    <col min="258" max="258" width="7.5703125" style="57" customWidth="1"/>
    <col min="259" max="273" width="0" style="57" hidden="1" customWidth="1"/>
    <col min="274" max="278" width="18.28515625" style="57" customWidth="1"/>
    <col min="279" max="279" width="45.140625" style="57" customWidth="1"/>
    <col min="280" max="507" width="9.140625" style="57"/>
    <col min="508" max="508" width="24.28515625" style="57" customWidth="1"/>
    <col min="509" max="509" width="23" style="57" customWidth="1"/>
    <col min="510" max="510" width="27" style="57" customWidth="1"/>
    <col min="511" max="511" width="7.85546875" style="57" customWidth="1"/>
    <col min="512" max="512" width="7.7109375" style="57" customWidth="1"/>
    <col min="513" max="513" width="14.28515625" style="57" customWidth="1"/>
    <col min="514" max="514" width="7.5703125" style="57" customWidth="1"/>
    <col min="515" max="529" width="0" style="57" hidden="1" customWidth="1"/>
    <col min="530" max="534" width="18.28515625" style="57" customWidth="1"/>
    <col min="535" max="535" width="45.140625" style="57" customWidth="1"/>
    <col min="536" max="763" width="9.140625" style="57"/>
    <col min="764" max="764" width="24.28515625" style="57" customWidth="1"/>
    <col min="765" max="765" width="23" style="57" customWidth="1"/>
    <col min="766" max="766" width="27" style="57" customWidth="1"/>
    <col min="767" max="767" width="7.85546875" style="57" customWidth="1"/>
    <col min="768" max="768" width="7.7109375" style="57" customWidth="1"/>
    <col min="769" max="769" width="14.28515625" style="57" customWidth="1"/>
    <col min="770" max="770" width="7.5703125" style="57" customWidth="1"/>
    <col min="771" max="785" width="0" style="57" hidden="1" customWidth="1"/>
    <col min="786" max="790" width="18.28515625" style="57" customWidth="1"/>
    <col min="791" max="791" width="45.140625" style="57" customWidth="1"/>
    <col min="792" max="1019" width="9.140625" style="57"/>
    <col min="1020" max="1020" width="24.28515625" style="57" customWidth="1"/>
    <col min="1021" max="1021" width="23" style="57" customWidth="1"/>
    <col min="1022" max="1022" width="27" style="57" customWidth="1"/>
    <col min="1023" max="1023" width="7.85546875" style="57" customWidth="1"/>
    <col min="1024" max="1024" width="7.7109375" style="57" customWidth="1"/>
    <col min="1025" max="1025" width="14.28515625" style="57" customWidth="1"/>
    <col min="1026" max="1026" width="7.5703125" style="57" customWidth="1"/>
    <col min="1027" max="1041" width="0" style="57" hidden="1" customWidth="1"/>
    <col min="1042" max="1046" width="18.28515625" style="57" customWidth="1"/>
    <col min="1047" max="1047" width="45.140625" style="57" customWidth="1"/>
    <col min="1048" max="1275" width="9.140625" style="57"/>
    <col min="1276" max="1276" width="24.28515625" style="57" customWidth="1"/>
    <col min="1277" max="1277" width="23" style="57" customWidth="1"/>
    <col min="1278" max="1278" width="27" style="57" customWidth="1"/>
    <col min="1279" max="1279" width="7.85546875" style="57" customWidth="1"/>
    <col min="1280" max="1280" width="7.7109375" style="57" customWidth="1"/>
    <col min="1281" max="1281" width="14.28515625" style="57" customWidth="1"/>
    <col min="1282" max="1282" width="7.5703125" style="57" customWidth="1"/>
    <col min="1283" max="1297" width="0" style="57" hidden="1" customWidth="1"/>
    <col min="1298" max="1302" width="18.28515625" style="57" customWidth="1"/>
    <col min="1303" max="1303" width="45.140625" style="57" customWidth="1"/>
    <col min="1304" max="1531" width="9.140625" style="57"/>
    <col min="1532" max="1532" width="24.28515625" style="57" customWidth="1"/>
    <col min="1533" max="1533" width="23" style="57" customWidth="1"/>
    <col min="1534" max="1534" width="27" style="57" customWidth="1"/>
    <col min="1535" max="1535" width="7.85546875" style="57" customWidth="1"/>
    <col min="1536" max="1536" width="7.7109375" style="57" customWidth="1"/>
    <col min="1537" max="1537" width="14.28515625" style="57" customWidth="1"/>
    <col min="1538" max="1538" width="7.5703125" style="57" customWidth="1"/>
    <col min="1539" max="1553" width="0" style="57" hidden="1" customWidth="1"/>
    <col min="1554" max="1558" width="18.28515625" style="57" customWidth="1"/>
    <col min="1559" max="1559" width="45.140625" style="57" customWidth="1"/>
    <col min="1560" max="1787" width="9.140625" style="57"/>
    <col min="1788" max="1788" width="24.28515625" style="57" customWidth="1"/>
    <col min="1789" max="1789" width="23" style="57" customWidth="1"/>
    <col min="1790" max="1790" width="27" style="57" customWidth="1"/>
    <col min="1791" max="1791" width="7.85546875" style="57" customWidth="1"/>
    <col min="1792" max="1792" width="7.7109375" style="57" customWidth="1"/>
    <col min="1793" max="1793" width="14.28515625" style="57" customWidth="1"/>
    <col min="1794" max="1794" width="7.5703125" style="57" customWidth="1"/>
    <col min="1795" max="1809" width="0" style="57" hidden="1" customWidth="1"/>
    <col min="1810" max="1814" width="18.28515625" style="57" customWidth="1"/>
    <col min="1815" max="1815" width="45.140625" style="57" customWidth="1"/>
    <col min="1816" max="2043" width="9.140625" style="57"/>
    <col min="2044" max="2044" width="24.28515625" style="57" customWidth="1"/>
    <col min="2045" max="2045" width="23" style="57" customWidth="1"/>
    <col min="2046" max="2046" width="27" style="57" customWidth="1"/>
    <col min="2047" max="2047" width="7.85546875" style="57" customWidth="1"/>
    <col min="2048" max="2048" width="7.7109375" style="57" customWidth="1"/>
    <col min="2049" max="2049" width="14.28515625" style="57" customWidth="1"/>
    <col min="2050" max="2050" width="7.5703125" style="57" customWidth="1"/>
    <col min="2051" max="2065" width="0" style="57" hidden="1" customWidth="1"/>
    <col min="2066" max="2070" width="18.28515625" style="57" customWidth="1"/>
    <col min="2071" max="2071" width="45.140625" style="57" customWidth="1"/>
    <col min="2072" max="2299" width="9.140625" style="57"/>
    <col min="2300" max="2300" width="24.28515625" style="57" customWidth="1"/>
    <col min="2301" max="2301" width="23" style="57" customWidth="1"/>
    <col min="2302" max="2302" width="27" style="57" customWidth="1"/>
    <col min="2303" max="2303" width="7.85546875" style="57" customWidth="1"/>
    <col min="2304" max="2304" width="7.7109375" style="57" customWidth="1"/>
    <col min="2305" max="2305" width="14.28515625" style="57" customWidth="1"/>
    <col min="2306" max="2306" width="7.5703125" style="57" customWidth="1"/>
    <col min="2307" max="2321" width="0" style="57" hidden="1" customWidth="1"/>
    <col min="2322" max="2326" width="18.28515625" style="57" customWidth="1"/>
    <col min="2327" max="2327" width="45.140625" style="57" customWidth="1"/>
    <col min="2328" max="2555" width="9.140625" style="57"/>
    <col min="2556" max="2556" width="24.28515625" style="57" customWidth="1"/>
    <col min="2557" max="2557" width="23" style="57" customWidth="1"/>
    <col min="2558" max="2558" width="27" style="57" customWidth="1"/>
    <col min="2559" max="2559" width="7.85546875" style="57" customWidth="1"/>
    <col min="2560" max="2560" width="7.7109375" style="57" customWidth="1"/>
    <col min="2561" max="2561" width="14.28515625" style="57" customWidth="1"/>
    <col min="2562" max="2562" width="7.5703125" style="57" customWidth="1"/>
    <col min="2563" max="2577" width="0" style="57" hidden="1" customWidth="1"/>
    <col min="2578" max="2582" width="18.28515625" style="57" customWidth="1"/>
    <col min="2583" max="2583" width="45.140625" style="57" customWidth="1"/>
    <col min="2584" max="2811" width="9.140625" style="57"/>
    <col min="2812" max="2812" width="24.28515625" style="57" customWidth="1"/>
    <col min="2813" max="2813" width="23" style="57" customWidth="1"/>
    <col min="2814" max="2814" width="27" style="57" customWidth="1"/>
    <col min="2815" max="2815" width="7.85546875" style="57" customWidth="1"/>
    <col min="2816" max="2816" width="7.7109375" style="57" customWidth="1"/>
    <col min="2817" max="2817" width="14.28515625" style="57" customWidth="1"/>
    <col min="2818" max="2818" width="7.5703125" style="57" customWidth="1"/>
    <col min="2819" max="2833" width="0" style="57" hidden="1" customWidth="1"/>
    <col min="2834" max="2838" width="18.28515625" style="57" customWidth="1"/>
    <col min="2839" max="2839" width="45.140625" style="57" customWidth="1"/>
    <col min="2840" max="3067" width="9.140625" style="57"/>
    <col min="3068" max="3068" width="24.28515625" style="57" customWidth="1"/>
    <col min="3069" max="3069" width="23" style="57" customWidth="1"/>
    <col min="3070" max="3070" width="27" style="57" customWidth="1"/>
    <col min="3071" max="3071" width="7.85546875" style="57" customWidth="1"/>
    <col min="3072" max="3072" width="7.7109375" style="57" customWidth="1"/>
    <col min="3073" max="3073" width="14.28515625" style="57" customWidth="1"/>
    <col min="3074" max="3074" width="7.5703125" style="57" customWidth="1"/>
    <col min="3075" max="3089" width="0" style="57" hidden="1" customWidth="1"/>
    <col min="3090" max="3094" width="18.28515625" style="57" customWidth="1"/>
    <col min="3095" max="3095" width="45.140625" style="57" customWidth="1"/>
    <col min="3096" max="3323" width="9.140625" style="57"/>
    <col min="3324" max="3324" width="24.28515625" style="57" customWidth="1"/>
    <col min="3325" max="3325" width="23" style="57" customWidth="1"/>
    <col min="3326" max="3326" width="27" style="57" customWidth="1"/>
    <col min="3327" max="3327" width="7.85546875" style="57" customWidth="1"/>
    <col min="3328" max="3328" width="7.7109375" style="57" customWidth="1"/>
    <col min="3329" max="3329" width="14.28515625" style="57" customWidth="1"/>
    <col min="3330" max="3330" width="7.5703125" style="57" customWidth="1"/>
    <col min="3331" max="3345" width="0" style="57" hidden="1" customWidth="1"/>
    <col min="3346" max="3350" width="18.28515625" style="57" customWidth="1"/>
    <col min="3351" max="3351" width="45.140625" style="57" customWidth="1"/>
    <col min="3352" max="3579" width="9.140625" style="57"/>
    <col min="3580" max="3580" width="24.28515625" style="57" customWidth="1"/>
    <col min="3581" max="3581" width="23" style="57" customWidth="1"/>
    <col min="3582" max="3582" width="27" style="57" customWidth="1"/>
    <col min="3583" max="3583" width="7.85546875" style="57" customWidth="1"/>
    <col min="3584" max="3584" width="7.7109375" style="57" customWidth="1"/>
    <col min="3585" max="3585" width="14.28515625" style="57" customWidth="1"/>
    <col min="3586" max="3586" width="7.5703125" style="57" customWidth="1"/>
    <col min="3587" max="3601" width="0" style="57" hidden="1" customWidth="1"/>
    <col min="3602" max="3606" width="18.28515625" style="57" customWidth="1"/>
    <col min="3607" max="3607" width="45.140625" style="57" customWidth="1"/>
    <col min="3608" max="3835" width="9.140625" style="57"/>
    <col min="3836" max="3836" width="24.28515625" style="57" customWidth="1"/>
    <col min="3837" max="3837" width="23" style="57" customWidth="1"/>
    <col min="3838" max="3838" width="27" style="57" customWidth="1"/>
    <col min="3839" max="3839" width="7.85546875" style="57" customWidth="1"/>
    <col min="3840" max="3840" width="7.7109375" style="57" customWidth="1"/>
    <col min="3841" max="3841" width="14.28515625" style="57" customWidth="1"/>
    <col min="3842" max="3842" width="7.5703125" style="57" customWidth="1"/>
    <col min="3843" max="3857" width="0" style="57" hidden="1" customWidth="1"/>
    <col min="3858" max="3862" width="18.28515625" style="57" customWidth="1"/>
    <col min="3863" max="3863" width="45.140625" style="57" customWidth="1"/>
    <col min="3864" max="4091" width="9.140625" style="57"/>
    <col min="4092" max="4092" width="24.28515625" style="57" customWidth="1"/>
    <col min="4093" max="4093" width="23" style="57" customWidth="1"/>
    <col min="4094" max="4094" width="27" style="57" customWidth="1"/>
    <col min="4095" max="4095" width="7.85546875" style="57" customWidth="1"/>
    <col min="4096" max="4096" width="7.7109375" style="57" customWidth="1"/>
    <col min="4097" max="4097" width="14.28515625" style="57" customWidth="1"/>
    <col min="4098" max="4098" width="7.5703125" style="57" customWidth="1"/>
    <col min="4099" max="4113" width="0" style="57" hidden="1" customWidth="1"/>
    <col min="4114" max="4118" width="18.28515625" style="57" customWidth="1"/>
    <col min="4119" max="4119" width="45.140625" style="57" customWidth="1"/>
    <col min="4120" max="4347" width="9.140625" style="57"/>
    <col min="4348" max="4348" width="24.28515625" style="57" customWidth="1"/>
    <col min="4349" max="4349" width="23" style="57" customWidth="1"/>
    <col min="4350" max="4350" width="27" style="57" customWidth="1"/>
    <col min="4351" max="4351" width="7.85546875" style="57" customWidth="1"/>
    <col min="4352" max="4352" width="7.7109375" style="57" customWidth="1"/>
    <col min="4353" max="4353" width="14.28515625" style="57" customWidth="1"/>
    <col min="4354" max="4354" width="7.5703125" style="57" customWidth="1"/>
    <col min="4355" max="4369" width="0" style="57" hidden="1" customWidth="1"/>
    <col min="4370" max="4374" width="18.28515625" style="57" customWidth="1"/>
    <col min="4375" max="4375" width="45.140625" style="57" customWidth="1"/>
    <col min="4376" max="4603" width="9.140625" style="57"/>
    <col min="4604" max="4604" width="24.28515625" style="57" customWidth="1"/>
    <col min="4605" max="4605" width="23" style="57" customWidth="1"/>
    <col min="4606" max="4606" width="27" style="57" customWidth="1"/>
    <col min="4607" max="4607" width="7.85546875" style="57" customWidth="1"/>
    <col min="4608" max="4608" width="7.7109375" style="57" customWidth="1"/>
    <col min="4609" max="4609" width="14.28515625" style="57" customWidth="1"/>
    <col min="4610" max="4610" width="7.5703125" style="57" customWidth="1"/>
    <col min="4611" max="4625" width="0" style="57" hidden="1" customWidth="1"/>
    <col min="4626" max="4630" width="18.28515625" style="57" customWidth="1"/>
    <col min="4631" max="4631" width="45.140625" style="57" customWidth="1"/>
    <col min="4632" max="4859" width="9.140625" style="57"/>
    <col min="4860" max="4860" width="24.28515625" style="57" customWidth="1"/>
    <col min="4861" max="4861" width="23" style="57" customWidth="1"/>
    <col min="4862" max="4862" width="27" style="57" customWidth="1"/>
    <col min="4863" max="4863" width="7.85546875" style="57" customWidth="1"/>
    <col min="4864" max="4864" width="7.7109375" style="57" customWidth="1"/>
    <col min="4865" max="4865" width="14.28515625" style="57" customWidth="1"/>
    <col min="4866" max="4866" width="7.5703125" style="57" customWidth="1"/>
    <col min="4867" max="4881" width="0" style="57" hidden="1" customWidth="1"/>
    <col min="4882" max="4886" width="18.28515625" style="57" customWidth="1"/>
    <col min="4887" max="4887" width="45.140625" style="57" customWidth="1"/>
    <col min="4888" max="5115" width="9.140625" style="57"/>
    <col min="5116" max="5116" width="24.28515625" style="57" customWidth="1"/>
    <col min="5117" max="5117" width="23" style="57" customWidth="1"/>
    <col min="5118" max="5118" width="27" style="57" customWidth="1"/>
    <col min="5119" max="5119" width="7.85546875" style="57" customWidth="1"/>
    <col min="5120" max="5120" width="7.7109375" style="57" customWidth="1"/>
    <col min="5121" max="5121" width="14.28515625" style="57" customWidth="1"/>
    <col min="5122" max="5122" width="7.5703125" style="57" customWidth="1"/>
    <col min="5123" max="5137" width="0" style="57" hidden="1" customWidth="1"/>
    <col min="5138" max="5142" width="18.28515625" style="57" customWidth="1"/>
    <col min="5143" max="5143" width="45.140625" style="57" customWidth="1"/>
    <col min="5144" max="5371" width="9.140625" style="57"/>
    <col min="5372" max="5372" width="24.28515625" style="57" customWidth="1"/>
    <col min="5373" max="5373" width="23" style="57" customWidth="1"/>
    <col min="5374" max="5374" width="27" style="57" customWidth="1"/>
    <col min="5375" max="5375" width="7.85546875" style="57" customWidth="1"/>
    <col min="5376" max="5376" width="7.7109375" style="57" customWidth="1"/>
    <col min="5377" max="5377" width="14.28515625" style="57" customWidth="1"/>
    <col min="5378" max="5378" width="7.5703125" style="57" customWidth="1"/>
    <col min="5379" max="5393" width="0" style="57" hidden="1" customWidth="1"/>
    <col min="5394" max="5398" width="18.28515625" style="57" customWidth="1"/>
    <col min="5399" max="5399" width="45.140625" style="57" customWidth="1"/>
    <col min="5400" max="5627" width="9.140625" style="57"/>
    <col min="5628" max="5628" width="24.28515625" style="57" customWidth="1"/>
    <col min="5629" max="5629" width="23" style="57" customWidth="1"/>
    <col min="5630" max="5630" width="27" style="57" customWidth="1"/>
    <col min="5631" max="5631" width="7.85546875" style="57" customWidth="1"/>
    <col min="5632" max="5632" width="7.7109375" style="57" customWidth="1"/>
    <col min="5633" max="5633" width="14.28515625" style="57" customWidth="1"/>
    <col min="5634" max="5634" width="7.5703125" style="57" customWidth="1"/>
    <col min="5635" max="5649" width="0" style="57" hidden="1" customWidth="1"/>
    <col min="5650" max="5654" width="18.28515625" style="57" customWidth="1"/>
    <col min="5655" max="5655" width="45.140625" style="57" customWidth="1"/>
    <col min="5656" max="5883" width="9.140625" style="57"/>
    <col min="5884" max="5884" width="24.28515625" style="57" customWidth="1"/>
    <col min="5885" max="5885" width="23" style="57" customWidth="1"/>
    <col min="5886" max="5886" width="27" style="57" customWidth="1"/>
    <col min="5887" max="5887" width="7.85546875" style="57" customWidth="1"/>
    <col min="5888" max="5888" width="7.7109375" style="57" customWidth="1"/>
    <col min="5889" max="5889" width="14.28515625" style="57" customWidth="1"/>
    <col min="5890" max="5890" width="7.5703125" style="57" customWidth="1"/>
    <col min="5891" max="5905" width="0" style="57" hidden="1" customWidth="1"/>
    <col min="5906" max="5910" width="18.28515625" style="57" customWidth="1"/>
    <col min="5911" max="5911" width="45.140625" style="57" customWidth="1"/>
    <col min="5912" max="6139" width="9.140625" style="57"/>
    <col min="6140" max="6140" width="24.28515625" style="57" customWidth="1"/>
    <col min="6141" max="6141" width="23" style="57" customWidth="1"/>
    <col min="6142" max="6142" width="27" style="57" customWidth="1"/>
    <col min="6143" max="6143" width="7.85546875" style="57" customWidth="1"/>
    <col min="6144" max="6144" width="7.7109375" style="57" customWidth="1"/>
    <col min="6145" max="6145" width="14.28515625" style="57" customWidth="1"/>
    <col min="6146" max="6146" width="7.5703125" style="57" customWidth="1"/>
    <col min="6147" max="6161" width="0" style="57" hidden="1" customWidth="1"/>
    <col min="6162" max="6166" width="18.28515625" style="57" customWidth="1"/>
    <col min="6167" max="6167" width="45.140625" style="57" customWidth="1"/>
    <col min="6168" max="6395" width="9.140625" style="57"/>
    <col min="6396" max="6396" width="24.28515625" style="57" customWidth="1"/>
    <col min="6397" max="6397" width="23" style="57" customWidth="1"/>
    <col min="6398" max="6398" width="27" style="57" customWidth="1"/>
    <col min="6399" max="6399" width="7.85546875" style="57" customWidth="1"/>
    <col min="6400" max="6400" width="7.7109375" style="57" customWidth="1"/>
    <col min="6401" max="6401" width="14.28515625" style="57" customWidth="1"/>
    <col min="6402" max="6402" width="7.5703125" style="57" customWidth="1"/>
    <col min="6403" max="6417" width="0" style="57" hidden="1" customWidth="1"/>
    <col min="6418" max="6422" width="18.28515625" style="57" customWidth="1"/>
    <col min="6423" max="6423" width="45.140625" style="57" customWidth="1"/>
    <col min="6424" max="6651" width="9.140625" style="57"/>
    <col min="6652" max="6652" width="24.28515625" style="57" customWidth="1"/>
    <col min="6653" max="6653" width="23" style="57" customWidth="1"/>
    <col min="6654" max="6654" width="27" style="57" customWidth="1"/>
    <col min="6655" max="6655" width="7.85546875" style="57" customWidth="1"/>
    <col min="6656" max="6656" width="7.7109375" style="57" customWidth="1"/>
    <col min="6657" max="6657" width="14.28515625" style="57" customWidth="1"/>
    <col min="6658" max="6658" width="7.5703125" style="57" customWidth="1"/>
    <col min="6659" max="6673" width="0" style="57" hidden="1" customWidth="1"/>
    <col min="6674" max="6678" width="18.28515625" style="57" customWidth="1"/>
    <col min="6679" max="6679" width="45.140625" style="57" customWidth="1"/>
    <col min="6680" max="6907" width="9.140625" style="57"/>
    <col min="6908" max="6908" width="24.28515625" style="57" customWidth="1"/>
    <col min="6909" max="6909" width="23" style="57" customWidth="1"/>
    <col min="6910" max="6910" width="27" style="57" customWidth="1"/>
    <col min="6911" max="6911" width="7.85546875" style="57" customWidth="1"/>
    <col min="6912" max="6912" width="7.7109375" style="57" customWidth="1"/>
    <col min="6913" max="6913" width="14.28515625" style="57" customWidth="1"/>
    <col min="6914" max="6914" width="7.5703125" style="57" customWidth="1"/>
    <col min="6915" max="6929" width="0" style="57" hidden="1" customWidth="1"/>
    <col min="6930" max="6934" width="18.28515625" style="57" customWidth="1"/>
    <col min="6935" max="6935" width="45.140625" style="57" customWidth="1"/>
    <col min="6936" max="7163" width="9.140625" style="57"/>
    <col min="7164" max="7164" width="24.28515625" style="57" customWidth="1"/>
    <col min="7165" max="7165" width="23" style="57" customWidth="1"/>
    <col min="7166" max="7166" width="27" style="57" customWidth="1"/>
    <col min="7167" max="7167" width="7.85546875" style="57" customWidth="1"/>
    <col min="7168" max="7168" width="7.7109375" style="57" customWidth="1"/>
    <col min="7169" max="7169" width="14.28515625" style="57" customWidth="1"/>
    <col min="7170" max="7170" width="7.5703125" style="57" customWidth="1"/>
    <col min="7171" max="7185" width="0" style="57" hidden="1" customWidth="1"/>
    <col min="7186" max="7190" width="18.28515625" style="57" customWidth="1"/>
    <col min="7191" max="7191" width="45.140625" style="57" customWidth="1"/>
    <col min="7192" max="7419" width="9.140625" style="57"/>
    <col min="7420" max="7420" width="24.28515625" style="57" customWidth="1"/>
    <col min="7421" max="7421" width="23" style="57" customWidth="1"/>
    <col min="7422" max="7422" width="27" style="57" customWidth="1"/>
    <col min="7423" max="7423" width="7.85546875" style="57" customWidth="1"/>
    <col min="7424" max="7424" width="7.7109375" style="57" customWidth="1"/>
    <col min="7425" max="7425" width="14.28515625" style="57" customWidth="1"/>
    <col min="7426" max="7426" width="7.5703125" style="57" customWidth="1"/>
    <col min="7427" max="7441" width="0" style="57" hidden="1" customWidth="1"/>
    <col min="7442" max="7446" width="18.28515625" style="57" customWidth="1"/>
    <col min="7447" max="7447" width="45.140625" style="57" customWidth="1"/>
    <col min="7448" max="7675" width="9.140625" style="57"/>
    <col min="7676" max="7676" width="24.28515625" style="57" customWidth="1"/>
    <col min="7677" max="7677" width="23" style="57" customWidth="1"/>
    <col min="7678" max="7678" width="27" style="57" customWidth="1"/>
    <col min="7679" max="7679" width="7.85546875" style="57" customWidth="1"/>
    <col min="7680" max="7680" width="7.7109375" style="57" customWidth="1"/>
    <col min="7681" max="7681" width="14.28515625" style="57" customWidth="1"/>
    <col min="7682" max="7682" width="7.5703125" style="57" customWidth="1"/>
    <col min="7683" max="7697" width="0" style="57" hidden="1" customWidth="1"/>
    <col min="7698" max="7702" width="18.28515625" style="57" customWidth="1"/>
    <col min="7703" max="7703" width="45.140625" style="57" customWidth="1"/>
    <col min="7704" max="7931" width="9.140625" style="57"/>
    <col min="7932" max="7932" width="24.28515625" style="57" customWidth="1"/>
    <col min="7933" max="7933" width="23" style="57" customWidth="1"/>
    <col min="7934" max="7934" width="27" style="57" customWidth="1"/>
    <col min="7935" max="7935" width="7.85546875" style="57" customWidth="1"/>
    <col min="7936" max="7936" width="7.7109375" style="57" customWidth="1"/>
    <col min="7937" max="7937" width="14.28515625" style="57" customWidth="1"/>
    <col min="7938" max="7938" width="7.5703125" style="57" customWidth="1"/>
    <col min="7939" max="7953" width="0" style="57" hidden="1" customWidth="1"/>
    <col min="7954" max="7958" width="18.28515625" style="57" customWidth="1"/>
    <col min="7959" max="7959" width="45.140625" style="57" customWidth="1"/>
    <col min="7960" max="8187" width="9.140625" style="57"/>
    <col min="8188" max="8188" width="24.28515625" style="57" customWidth="1"/>
    <col min="8189" max="8189" width="23" style="57" customWidth="1"/>
    <col min="8190" max="8190" width="27" style="57" customWidth="1"/>
    <col min="8191" max="8191" width="7.85546875" style="57" customWidth="1"/>
    <col min="8192" max="8192" width="7.7109375" style="57" customWidth="1"/>
    <col min="8193" max="8193" width="14.28515625" style="57" customWidth="1"/>
    <col min="8194" max="8194" width="7.5703125" style="57" customWidth="1"/>
    <col min="8195" max="8209" width="0" style="57" hidden="1" customWidth="1"/>
    <col min="8210" max="8214" width="18.28515625" style="57" customWidth="1"/>
    <col min="8215" max="8215" width="45.140625" style="57" customWidth="1"/>
    <col min="8216" max="8443" width="9.140625" style="57"/>
    <col min="8444" max="8444" width="24.28515625" style="57" customWidth="1"/>
    <col min="8445" max="8445" width="23" style="57" customWidth="1"/>
    <col min="8446" max="8446" width="27" style="57" customWidth="1"/>
    <col min="8447" max="8447" width="7.85546875" style="57" customWidth="1"/>
    <col min="8448" max="8448" width="7.7109375" style="57" customWidth="1"/>
    <col min="8449" max="8449" width="14.28515625" style="57" customWidth="1"/>
    <col min="8450" max="8450" width="7.5703125" style="57" customWidth="1"/>
    <col min="8451" max="8465" width="0" style="57" hidden="1" customWidth="1"/>
    <col min="8466" max="8470" width="18.28515625" style="57" customWidth="1"/>
    <col min="8471" max="8471" width="45.140625" style="57" customWidth="1"/>
    <col min="8472" max="8699" width="9.140625" style="57"/>
    <col min="8700" max="8700" width="24.28515625" style="57" customWidth="1"/>
    <col min="8701" max="8701" width="23" style="57" customWidth="1"/>
    <col min="8702" max="8702" width="27" style="57" customWidth="1"/>
    <col min="8703" max="8703" width="7.85546875" style="57" customWidth="1"/>
    <col min="8704" max="8704" width="7.7109375" style="57" customWidth="1"/>
    <col min="8705" max="8705" width="14.28515625" style="57" customWidth="1"/>
    <col min="8706" max="8706" width="7.5703125" style="57" customWidth="1"/>
    <col min="8707" max="8721" width="0" style="57" hidden="1" customWidth="1"/>
    <col min="8722" max="8726" width="18.28515625" style="57" customWidth="1"/>
    <col min="8727" max="8727" width="45.140625" style="57" customWidth="1"/>
    <col min="8728" max="8955" width="9.140625" style="57"/>
    <col min="8956" max="8956" width="24.28515625" style="57" customWidth="1"/>
    <col min="8957" max="8957" width="23" style="57" customWidth="1"/>
    <col min="8958" max="8958" width="27" style="57" customWidth="1"/>
    <col min="8959" max="8959" width="7.85546875" style="57" customWidth="1"/>
    <col min="8960" max="8960" width="7.7109375" style="57" customWidth="1"/>
    <col min="8961" max="8961" width="14.28515625" style="57" customWidth="1"/>
    <col min="8962" max="8962" width="7.5703125" style="57" customWidth="1"/>
    <col min="8963" max="8977" width="0" style="57" hidden="1" customWidth="1"/>
    <col min="8978" max="8982" width="18.28515625" style="57" customWidth="1"/>
    <col min="8983" max="8983" width="45.140625" style="57" customWidth="1"/>
    <col min="8984" max="9211" width="9.140625" style="57"/>
    <col min="9212" max="9212" width="24.28515625" style="57" customWidth="1"/>
    <col min="9213" max="9213" width="23" style="57" customWidth="1"/>
    <col min="9214" max="9214" width="27" style="57" customWidth="1"/>
    <col min="9215" max="9215" width="7.85546875" style="57" customWidth="1"/>
    <col min="9216" max="9216" width="7.7109375" style="57" customWidth="1"/>
    <col min="9217" max="9217" width="14.28515625" style="57" customWidth="1"/>
    <col min="9218" max="9218" width="7.5703125" style="57" customWidth="1"/>
    <col min="9219" max="9233" width="0" style="57" hidden="1" customWidth="1"/>
    <col min="9234" max="9238" width="18.28515625" style="57" customWidth="1"/>
    <col min="9239" max="9239" width="45.140625" style="57" customWidth="1"/>
    <col min="9240" max="9467" width="9.140625" style="57"/>
    <col min="9468" max="9468" width="24.28515625" style="57" customWidth="1"/>
    <col min="9469" max="9469" width="23" style="57" customWidth="1"/>
    <col min="9470" max="9470" width="27" style="57" customWidth="1"/>
    <col min="9471" max="9471" width="7.85546875" style="57" customWidth="1"/>
    <col min="9472" max="9472" width="7.7109375" style="57" customWidth="1"/>
    <col min="9473" max="9473" width="14.28515625" style="57" customWidth="1"/>
    <col min="9474" max="9474" width="7.5703125" style="57" customWidth="1"/>
    <col min="9475" max="9489" width="0" style="57" hidden="1" customWidth="1"/>
    <col min="9490" max="9494" width="18.28515625" style="57" customWidth="1"/>
    <col min="9495" max="9495" width="45.140625" style="57" customWidth="1"/>
    <col min="9496" max="9723" width="9.140625" style="57"/>
    <col min="9724" max="9724" width="24.28515625" style="57" customWidth="1"/>
    <col min="9725" max="9725" width="23" style="57" customWidth="1"/>
    <col min="9726" max="9726" width="27" style="57" customWidth="1"/>
    <col min="9727" max="9727" width="7.85546875" style="57" customWidth="1"/>
    <col min="9728" max="9728" width="7.7109375" style="57" customWidth="1"/>
    <col min="9729" max="9729" width="14.28515625" style="57" customWidth="1"/>
    <col min="9730" max="9730" width="7.5703125" style="57" customWidth="1"/>
    <col min="9731" max="9745" width="0" style="57" hidden="1" customWidth="1"/>
    <col min="9746" max="9750" width="18.28515625" style="57" customWidth="1"/>
    <col min="9751" max="9751" width="45.140625" style="57" customWidth="1"/>
    <col min="9752" max="9979" width="9.140625" style="57"/>
    <col min="9980" max="9980" width="24.28515625" style="57" customWidth="1"/>
    <col min="9981" max="9981" width="23" style="57" customWidth="1"/>
    <col min="9982" max="9982" width="27" style="57" customWidth="1"/>
    <col min="9983" max="9983" width="7.85546875" style="57" customWidth="1"/>
    <col min="9984" max="9984" width="7.7109375" style="57" customWidth="1"/>
    <col min="9985" max="9985" width="14.28515625" style="57" customWidth="1"/>
    <col min="9986" max="9986" width="7.5703125" style="57" customWidth="1"/>
    <col min="9987" max="10001" width="0" style="57" hidden="1" customWidth="1"/>
    <col min="10002" max="10006" width="18.28515625" style="57" customWidth="1"/>
    <col min="10007" max="10007" width="45.140625" style="57" customWidth="1"/>
    <col min="10008" max="10235" width="9.140625" style="57"/>
    <col min="10236" max="10236" width="24.28515625" style="57" customWidth="1"/>
    <col min="10237" max="10237" width="23" style="57" customWidth="1"/>
    <col min="10238" max="10238" width="27" style="57" customWidth="1"/>
    <col min="10239" max="10239" width="7.85546875" style="57" customWidth="1"/>
    <col min="10240" max="10240" width="7.7109375" style="57" customWidth="1"/>
    <col min="10241" max="10241" width="14.28515625" style="57" customWidth="1"/>
    <col min="10242" max="10242" width="7.5703125" style="57" customWidth="1"/>
    <col min="10243" max="10257" width="0" style="57" hidden="1" customWidth="1"/>
    <col min="10258" max="10262" width="18.28515625" style="57" customWidth="1"/>
    <col min="10263" max="10263" width="45.140625" style="57" customWidth="1"/>
    <col min="10264" max="10491" width="9.140625" style="57"/>
    <col min="10492" max="10492" width="24.28515625" style="57" customWidth="1"/>
    <col min="10493" max="10493" width="23" style="57" customWidth="1"/>
    <col min="10494" max="10494" width="27" style="57" customWidth="1"/>
    <col min="10495" max="10495" width="7.85546875" style="57" customWidth="1"/>
    <col min="10496" max="10496" width="7.7109375" style="57" customWidth="1"/>
    <col min="10497" max="10497" width="14.28515625" style="57" customWidth="1"/>
    <col min="10498" max="10498" width="7.5703125" style="57" customWidth="1"/>
    <col min="10499" max="10513" width="0" style="57" hidden="1" customWidth="1"/>
    <col min="10514" max="10518" width="18.28515625" style="57" customWidth="1"/>
    <col min="10519" max="10519" width="45.140625" style="57" customWidth="1"/>
    <col min="10520" max="10747" width="9.140625" style="57"/>
    <col min="10748" max="10748" width="24.28515625" style="57" customWidth="1"/>
    <col min="10749" max="10749" width="23" style="57" customWidth="1"/>
    <col min="10750" max="10750" width="27" style="57" customWidth="1"/>
    <col min="10751" max="10751" width="7.85546875" style="57" customWidth="1"/>
    <col min="10752" max="10752" width="7.7109375" style="57" customWidth="1"/>
    <col min="10753" max="10753" width="14.28515625" style="57" customWidth="1"/>
    <col min="10754" max="10754" width="7.5703125" style="57" customWidth="1"/>
    <col min="10755" max="10769" width="0" style="57" hidden="1" customWidth="1"/>
    <col min="10770" max="10774" width="18.28515625" style="57" customWidth="1"/>
    <col min="10775" max="10775" width="45.140625" style="57" customWidth="1"/>
    <col min="10776" max="11003" width="9.140625" style="57"/>
    <col min="11004" max="11004" width="24.28515625" style="57" customWidth="1"/>
    <col min="11005" max="11005" width="23" style="57" customWidth="1"/>
    <col min="11006" max="11006" width="27" style="57" customWidth="1"/>
    <col min="11007" max="11007" width="7.85546875" style="57" customWidth="1"/>
    <col min="11008" max="11008" width="7.7109375" style="57" customWidth="1"/>
    <col min="11009" max="11009" width="14.28515625" style="57" customWidth="1"/>
    <col min="11010" max="11010" width="7.5703125" style="57" customWidth="1"/>
    <col min="11011" max="11025" width="0" style="57" hidden="1" customWidth="1"/>
    <col min="11026" max="11030" width="18.28515625" style="57" customWidth="1"/>
    <col min="11031" max="11031" width="45.140625" style="57" customWidth="1"/>
    <col min="11032" max="11259" width="9.140625" style="57"/>
    <col min="11260" max="11260" width="24.28515625" style="57" customWidth="1"/>
    <col min="11261" max="11261" width="23" style="57" customWidth="1"/>
    <col min="11262" max="11262" width="27" style="57" customWidth="1"/>
    <col min="11263" max="11263" width="7.85546875" style="57" customWidth="1"/>
    <col min="11264" max="11264" width="7.7109375" style="57" customWidth="1"/>
    <col min="11265" max="11265" width="14.28515625" style="57" customWidth="1"/>
    <col min="11266" max="11266" width="7.5703125" style="57" customWidth="1"/>
    <col min="11267" max="11281" width="0" style="57" hidden="1" customWidth="1"/>
    <col min="11282" max="11286" width="18.28515625" style="57" customWidth="1"/>
    <col min="11287" max="11287" width="45.140625" style="57" customWidth="1"/>
    <col min="11288" max="11515" width="9.140625" style="57"/>
    <col min="11516" max="11516" width="24.28515625" style="57" customWidth="1"/>
    <col min="11517" max="11517" width="23" style="57" customWidth="1"/>
    <col min="11518" max="11518" width="27" style="57" customWidth="1"/>
    <col min="11519" max="11519" width="7.85546875" style="57" customWidth="1"/>
    <col min="11520" max="11520" width="7.7109375" style="57" customWidth="1"/>
    <col min="11521" max="11521" width="14.28515625" style="57" customWidth="1"/>
    <col min="11522" max="11522" width="7.5703125" style="57" customWidth="1"/>
    <col min="11523" max="11537" width="0" style="57" hidden="1" customWidth="1"/>
    <col min="11538" max="11542" width="18.28515625" style="57" customWidth="1"/>
    <col min="11543" max="11543" width="45.140625" style="57" customWidth="1"/>
    <col min="11544" max="11771" width="9.140625" style="57"/>
    <col min="11772" max="11772" width="24.28515625" style="57" customWidth="1"/>
    <col min="11773" max="11773" width="23" style="57" customWidth="1"/>
    <col min="11774" max="11774" width="27" style="57" customWidth="1"/>
    <col min="11775" max="11775" width="7.85546875" style="57" customWidth="1"/>
    <col min="11776" max="11776" width="7.7109375" style="57" customWidth="1"/>
    <col min="11777" max="11777" width="14.28515625" style="57" customWidth="1"/>
    <col min="11778" max="11778" width="7.5703125" style="57" customWidth="1"/>
    <col min="11779" max="11793" width="0" style="57" hidden="1" customWidth="1"/>
    <col min="11794" max="11798" width="18.28515625" style="57" customWidth="1"/>
    <col min="11799" max="11799" width="45.140625" style="57" customWidth="1"/>
    <col min="11800" max="12027" width="9.140625" style="57"/>
    <col min="12028" max="12028" width="24.28515625" style="57" customWidth="1"/>
    <col min="12029" max="12029" width="23" style="57" customWidth="1"/>
    <col min="12030" max="12030" width="27" style="57" customWidth="1"/>
    <col min="12031" max="12031" width="7.85546875" style="57" customWidth="1"/>
    <col min="12032" max="12032" width="7.7109375" style="57" customWidth="1"/>
    <col min="12033" max="12033" width="14.28515625" style="57" customWidth="1"/>
    <col min="12034" max="12034" width="7.5703125" style="57" customWidth="1"/>
    <col min="12035" max="12049" width="0" style="57" hidden="1" customWidth="1"/>
    <col min="12050" max="12054" width="18.28515625" style="57" customWidth="1"/>
    <col min="12055" max="12055" width="45.140625" style="57" customWidth="1"/>
    <col min="12056" max="12283" width="9.140625" style="57"/>
    <col min="12284" max="12284" width="24.28515625" style="57" customWidth="1"/>
    <col min="12285" max="12285" width="23" style="57" customWidth="1"/>
    <col min="12286" max="12286" width="27" style="57" customWidth="1"/>
    <col min="12287" max="12287" width="7.85546875" style="57" customWidth="1"/>
    <col min="12288" max="12288" width="7.7109375" style="57" customWidth="1"/>
    <col min="12289" max="12289" width="14.28515625" style="57" customWidth="1"/>
    <col min="12290" max="12290" width="7.5703125" style="57" customWidth="1"/>
    <col min="12291" max="12305" width="0" style="57" hidden="1" customWidth="1"/>
    <col min="12306" max="12310" width="18.28515625" style="57" customWidth="1"/>
    <col min="12311" max="12311" width="45.140625" style="57" customWidth="1"/>
    <col min="12312" max="12539" width="9.140625" style="57"/>
    <col min="12540" max="12540" width="24.28515625" style="57" customWidth="1"/>
    <col min="12541" max="12541" width="23" style="57" customWidth="1"/>
    <col min="12542" max="12542" width="27" style="57" customWidth="1"/>
    <col min="12543" max="12543" width="7.85546875" style="57" customWidth="1"/>
    <col min="12544" max="12544" width="7.7109375" style="57" customWidth="1"/>
    <col min="12545" max="12545" width="14.28515625" style="57" customWidth="1"/>
    <col min="12546" max="12546" width="7.5703125" style="57" customWidth="1"/>
    <col min="12547" max="12561" width="0" style="57" hidden="1" customWidth="1"/>
    <col min="12562" max="12566" width="18.28515625" style="57" customWidth="1"/>
    <col min="12567" max="12567" width="45.140625" style="57" customWidth="1"/>
    <col min="12568" max="12795" width="9.140625" style="57"/>
    <col min="12796" max="12796" width="24.28515625" style="57" customWidth="1"/>
    <col min="12797" max="12797" width="23" style="57" customWidth="1"/>
    <col min="12798" max="12798" width="27" style="57" customWidth="1"/>
    <col min="12799" max="12799" width="7.85546875" style="57" customWidth="1"/>
    <col min="12800" max="12800" width="7.7109375" style="57" customWidth="1"/>
    <col min="12801" max="12801" width="14.28515625" style="57" customWidth="1"/>
    <col min="12802" max="12802" width="7.5703125" style="57" customWidth="1"/>
    <col min="12803" max="12817" width="0" style="57" hidden="1" customWidth="1"/>
    <col min="12818" max="12822" width="18.28515625" style="57" customWidth="1"/>
    <col min="12823" max="12823" width="45.140625" style="57" customWidth="1"/>
    <col min="12824" max="13051" width="9.140625" style="57"/>
    <col min="13052" max="13052" width="24.28515625" style="57" customWidth="1"/>
    <col min="13053" max="13053" width="23" style="57" customWidth="1"/>
    <col min="13054" max="13054" width="27" style="57" customWidth="1"/>
    <col min="13055" max="13055" width="7.85546875" style="57" customWidth="1"/>
    <col min="13056" max="13056" width="7.7109375" style="57" customWidth="1"/>
    <col min="13057" max="13057" width="14.28515625" style="57" customWidth="1"/>
    <col min="13058" max="13058" width="7.5703125" style="57" customWidth="1"/>
    <col min="13059" max="13073" width="0" style="57" hidden="1" customWidth="1"/>
    <col min="13074" max="13078" width="18.28515625" style="57" customWidth="1"/>
    <col min="13079" max="13079" width="45.140625" style="57" customWidth="1"/>
    <col min="13080" max="13307" width="9.140625" style="57"/>
    <col min="13308" max="13308" width="24.28515625" style="57" customWidth="1"/>
    <col min="13309" max="13309" width="23" style="57" customWidth="1"/>
    <col min="13310" max="13310" width="27" style="57" customWidth="1"/>
    <col min="13311" max="13311" width="7.85546875" style="57" customWidth="1"/>
    <col min="13312" max="13312" width="7.7109375" style="57" customWidth="1"/>
    <col min="13313" max="13313" width="14.28515625" style="57" customWidth="1"/>
    <col min="13314" max="13314" width="7.5703125" style="57" customWidth="1"/>
    <col min="13315" max="13329" width="0" style="57" hidden="1" customWidth="1"/>
    <col min="13330" max="13334" width="18.28515625" style="57" customWidth="1"/>
    <col min="13335" max="13335" width="45.140625" style="57" customWidth="1"/>
    <col min="13336" max="13563" width="9.140625" style="57"/>
    <col min="13564" max="13564" width="24.28515625" style="57" customWidth="1"/>
    <col min="13565" max="13565" width="23" style="57" customWidth="1"/>
    <col min="13566" max="13566" width="27" style="57" customWidth="1"/>
    <col min="13567" max="13567" width="7.85546875" style="57" customWidth="1"/>
    <col min="13568" max="13568" width="7.7109375" style="57" customWidth="1"/>
    <col min="13569" max="13569" width="14.28515625" style="57" customWidth="1"/>
    <col min="13570" max="13570" width="7.5703125" style="57" customWidth="1"/>
    <col min="13571" max="13585" width="0" style="57" hidden="1" customWidth="1"/>
    <col min="13586" max="13590" width="18.28515625" style="57" customWidth="1"/>
    <col min="13591" max="13591" width="45.140625" style="57" customWidth="1"/>
    <col min="13592" max="13819" width="9.140625" style="57"/>
    <col min="13820" max="13820" width="24.28515625" style="57" customWidth="1"/>
    <col min="13821" max="13821" width="23" style="57" customWidth="1"/>
    <col min="13822" max="13822" width="27" style="57" customWidth="1"/>
    <col min="13823" max="13823" width="7.85546875" style="57" customWidth="1"/>
    <col min="13824" max="13824" width="7.7109375" style="57" customWidth="1"/>
    <col min="13825" max="13825" width="14.28515625" style="57" customWidth="1"/>
    <col min="13826" max="13826" width="7.5703125" style="57" customWidth="1"/>
    <col min="13827" max="13841" width="0" style="57" hidden="1" customWidth="1"/>
    <col min="13842" max="13846" width="18.28515625" style="57" customWidth="1"/>
    <col min="13847" max="13847" width="45.140625" style="57" customWidth="1"/>
    <col min="13848" max="14075" width="9.140625" style="57"/>
    <col min="14076" max="14076" width="24.28515625" style="57" customWidth="1"/>
    <col min="14077" max="14077" width="23" style="57" customWidth="1"/>
    <col min="14078" max="14078" width="27" style="57" customWidth="1"/>
    <col min="14079" max="14079" width="7.85546875" style="57" customWidth="1"/>
    <col min="14080" max="14080" width="7.7109375" style="57" customWidth="1"/>
    <col min="14081" max="14081" width="14.28515625" style="57" customWidth="1"/>
    <col min="14082" max="14082" width="7.5703125" style="57" customWidth="1"/>
    <col min="14083" max="14097" width="0" style="57" hidden="1" customWidth="1"/>
    <col min="14098" max="14102" width="18.28515625" style="57" customWidth="1"/>
    <col min="14103" max="14103" width="45.140625" style="57" customWidth="1"/>
    <col min="14104" max="14331" width="9.140625" style="57"/>
    <col min="14332" max="14332" width="24.28515625" style="57" customWidth="1"/>
    <col min="14333" max="14333" width="23" style="57" customWidth="1"/>
    <col min="14334" max="14334" width="27" style="57" customWidth="1"/>
    <col min="14335" max="14335" width="7.85546875" style="57" customWidth="1"/>
    <col min="14336" max="14336" width="7.7109375" style="57" customWidth="1"/>
    <col min="14337" max="14337" width="14.28515625" style="57" customWidth="1"/>
    <col min="14338" max="14338" width="7.5703125" style="57" customWidth="1"/>
    <col min="14339" max="14353" width="0" style="57" hidden="1" customWidth="1"/>
    <col min="14354" max="14358" width="18.28515625" style="57" customWidth="1"/>
    <col min="14359" max="14359" width="45.140625" style="57" customWidth="1"/>
    <col min="14360" max="14587" width="9.140625" style="57"/>
    <col min="14588" max="14588" width="24.28515625" style="57" customWidth="1"/>
    <col min="14589" max="14589" width="23" style="57" customWidth="1"/>
    <col min="14590" max="14590" width="27" style="57" customWidth="1"/>
    <col min="14591" max="14591" width="7.85546875" style="57" customWidth="1"/>
    <col min="14592" max="14592" width="7.7109375" style="57" customWidth="1"/>
    <col min="14593" max="14593" width="14.28515625" style="57" customWidth="1"/>
    <col min="14594" max="14594" width="7.5703125" style="57" customWidth="1"/>
    <col min="14595" max="14609" width="0" style="57" hidden="1" customWidth="1"/>
    <col min="14610" max="14614" width="18.28515625" style="57" customWidth="1"/>
    <col min="14615" max="14615" width="45.140625" style="57" customWidth="1"/>
    <col min="14616" max="14843" width="9.140625" style="57"/>
    <col min="14844" max="14844" width="24.28515625" style="57" customWidth="1"/>
    <col min="14845" max="14845" width="23" style="57" customWidth="1"/>
    <col min="14846" max="14846" width="27" style="57" customWidth="1"/>
    <col min="14847" max="14847" width="7.85546875" style="57" customWidth="1"/>
    <col min="14848" max="14848" width="7.7109375" style="57" customWidth="1"/>
    <col min="14849" max="14849" width="14.28515625" style="57" customWidth="1"/>
    <col min="14850" max="14850" width="7.5703125" style="57" customWidth="1"/>
    <col min="14851" max="14865" width="0" style="57" hidden="1" customWidth="1"/>
    <col min="14866" max="14870" width="18.28515625" style="57" customWidth="1"/>
    <col min="14871" max="14871" width="45.140625" style="57" customWidth="1"/>
    <col min="14872" max="15099" width="9.140625" style="57"/>
    <col min="15100" max="15100" width="24.28515625" style="57" customWidth="1"/>
    <col min="15101" max="15101" width="23" style="57" customWidth="1"/>
    <col min="15102" max="15102" width="27" style="57" customWidth="1"/>
    <col min="15103" max="15103" width="7.85546875" style="57" customWidth="1"/>
    <col min="15104" max="15104" width="7.7109375" style="57" customWidth="1"/>
    <col min="15105" max="15105" width="14.28515625" style="57" customWidth="1"/>
    <col min="15106" max="15106" width="7.5703125" style="57" customWidth="1"/>
    <col min="15107" max="15121" width="0" style="57" hidden="1" customWidth="1"/>
    <col min="15122" max="15126" width="18.28515625" style="57" customWidth="1"/>
    <col min="15127" max="15127" width="45.140625" style="57" customWidth="1"/>
    <col min="15128" max="15355" width="9.140625" style="57"/>
    <col min="15356" max="15356" width="24.28515625" style="57" customWidth="1"/>
    <col min="15357" max="15357" width="23" style="57" customWidth="1"/>
    <col min="15358" max="15358" width="27" style="57" customWidth="1"/>
    <col min="15359" max="15359" width="7.85546875" style="57" customWidth="1"/>
    <col min="15360" max="15360" width="7.7109375" style="57" customWidth="1"/>
    <col min="15361" max="15361" width="14.28515625" style="57" customWidth="1"/>
    <col min="15362" max="15362" width="7.5703125" style="57" customWidth="1"/>
    <col min="15363" max="15377" width="0" style="57" hidden="1" customWidth="1"/>
    <col min="15378" max="15382" width="18.28515625" style="57" customWidth="1"/>
    <col min="15383" max="15383" width="45.140625" style="57" customWidth="1"/>
    <col min="15384" max="15611" width="9.140625" style="57"/>
    <col min="15612" max="15612" width="24.28515625" style="57" customWidth="1"/>
    <col min="15613" max="15613" width="23" style="57" customWidth="1"/>
    <col min="15614" max="15614" width="27" style="57" customWidth="1"/>
    <col min="15615" max="15615" width="7.85546875" style="57" customWidth="1"/>
    <col min="15616" max="15616" width="7.7109375" style="57" customWidth="1"/>
    <col min="15617" max="15617" width="14.28515625" style="57" customWidth="1"/>
    <col min="15618" max="15618" width="7.5703125" style="57" customWidth="1"/>
    <col min="15619" max="15633" width="0" style="57" hidden="1" customWidth="1"/>
    <col min="15634" max="15638" width="18.28515625" style="57" customWidth="1"/>
    <col min="15639" max="15639" width="45.140625" style="57" customWidth="1"/>
    <col min="15640" max="15867" width="9.140625" style="57"/>
    <col min="15868" max="15868" width="24.28515625" style="57" customWidth="1"/>
    <col min="15869" max="15869" width="23" style="57" customWidth="1"/>
    <col min="15870" max="15870" width="27" style="57" customWidth="1"/>
    <col min="15871" max="15871" width="7.85546875" style="57" customWidth="1"/>
    <col min="15872" max="15872" width="7.7109375" style="57" customWidth="1"/>
    <col min="15873" max="15873" width="14.28515625" style="57" customWidth="1"/>
    <col min="15874" max="15874" width="7.5703125" style="57" customWidth="1"/>
    <col min="15875" max="15889" width="0" style="57" hidden="1" customWidth="1"/>
    <col min="15890" max="15894" width="18.28515625" style="57" customWidth="1"/>
    <col min="15895" max="15895" width="45.140625" style="57" customWidth="1"/>
    <col min="15896" max="16123" width="9.140625" style="57"/>
    <col min="16124" max="16124" width="24.28515625" style="57" customWidth="1"/>
    <col min="16125" max="16125" width="23" style="57" customWidth="1"/>
    <col min="16126" max="16126" width="27" style="57" customWidth="1"/>
    <col min="16127" max="16127" width="7.85546875" style="57" customWidth="1"/>
    <col min="16128" max="16128" width="7.7109375" style="57" customWidth="1"/>
    <col min="16129" max="16129" width="14.28515625" style="57" customWidth="1"/>
    <col min="16130" max="16130" width="7.5703125" style="57" customWidth="1"/>
    <col min="16131" max="16145" width="0" style="57" hidden="1" customWidth="1"/>
    <col min="16146" max="16150" width="18.28515625" style="57" customWidth="1"/>
    <col min="16151" max="16151" width="45.140625" style="57" customWidth="1"/>
    <col min="16152" max="16384" width="9.140625" style="57"/>
  </cols>
  <sheetData>
    <row r="1" spans="1:23" ht="24.75" customHeight="1" x14ac:dyDescent="0.25">
      <c r="W1" s="113" t="s">
        <v>95</v>
      </c>
    </row>
    <row r="2" spans="1:23" ht="21.75" customHeight="1" x14ac:dyDescent="0.25"/>
    <row r="3" spans="1:23" ht="67.5" customHeight="1" x14ac:dyDescent="0.3">
      <c r="B3" s="164" t="s">
        <v>222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</row>
    <row r="4" spans="1:23" ht="22.5" customHeight="1" x14ac:dyDescent="0.25"/>
    <row r="5" spans="1:23" ht="33" customHeight="1" x14ac:dyDescent="0.25">
      <c r="A5" s="152" t="s">
        <v>97</v>
      </c>
      <c r="B5" s="152" t="s">
        <v>223</v>
      </c>
      <c r="C5" s="165" t="s">
        <v>258</v>
      </c>
      <c r="D5" s="168" t="s">
        <v>139</v>
      </c>
      <c r="E5" s="168" t="s">
        <v>140</v>
      </c>
      <c r="F5" s="168"/>
      <c r="G5" s="168"/>
      <c r="H5" s="168"/>
      <c r="I5" s="135" t="s">
        <v>224</v>
      </c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7"/>
      <c r="W5" s="119" t="s">
        <v>79</v>
      </c>
    </row>
    <row r="6" spans="1:23" ht="31.5" customHeight="1" x14ac:dyDescent="0.25">
      <c r="A6" s="152"/>
      <c r="B6" s="152"/>
      <c r="C6" s="166"/>
      <c r="D6" s="168"/>
      <c r="E6" s="122" t="s">
        <v>141</v>
      </c>
      <c r="F6" s="122" t="s">
        <v>142</v>
      </c>
      <c r="G6" s="122" t="s">
        <v>143</v>
      </c>
      <c r="H6" s="122" t="s">
        <v>144</v>
      </c>
      <c r="I6" s="148" t="s">
        <v>288</v>
      </c>
      <c r="J6" s="149"/>
      <c r="K6" s="135" t="s">
        <v>289</v>
      </c>
      <c r="L6" s="136"/>
      <c r="M6" s="136"/>
      <c r="N6" s="136"/>
      <c r="O6" s="136"/>
      <c r="P6" s="136"/>
      <c r="Q6" s="136"/>
      <c r="R6" s="136"/>
      <c r="S6" s="136"/>
      <c r="T6" s="136"/>
      <c r="U6" s="148" t="s">
        <v>78</v>
      </c>
      <c r="V6" s="149"/>
      <c r="W6" s="120"/>
    </row>
    <row r="7" spans="1:23" ht="51" customHeight="1" x14ac:dyDescent="0.25">
      <c r="A7" s="152"/>
      <c r="B7" s="152"/>
      <c r="C7" s="166"/>
      <c r="D7" s="168"/>
      <c r="E7" s="122"/>
      <c r="F7" s="122"/>
      <c r="G7" s="122"/>
      <c r="H7" s="122"/>
      <c r="I7" s="150"/>
      <c r="J7" s="151"/>
      <c r="K7" s="135" t="s">
        <v>283</v>
      </c>
      <c r="L7" s="137"/>
      <c r="M7" s="168" t="s">
        <v>76</v>
      </c>
      <c r="N7" s="168"/>
      <c r="O7" s="109"/>
      <c r="P7" s="168" t="s">
        <v>284</v>
      </c>
      <c r="Q7" s="168"/>
      <c r="R7" s="135" t="s">
        <v>77</v>
      </c>
      <c r="S7" s="137"/>
      <c r="T7" s="148" t="s">
        <v>263</v>
      </c>
      <c r="U7" s="150"/>
      <c r="V7" s="151"/>
      <c r="W7" s="120"/>
    </row>
    <row r="8" spans="1:23" ht="33" customHeight="1" x14ac:dyDescent="0.25">
      <c r="A8" s="152"/>
      <c r="B8" s="152"/>
      <c r="C8" s="167"/>
      <c r="D8" s="168"/>
      <c r="E8" s="122"/>
      <c r="F8" s="122"/>
      <c r="G8" s="122"/>
      <c r="H8" s="122"/>
      <c r="I8" s="109" t="s">
        <v>74</v>
      </c>
      <c r="J8" s="109" t="s">
        <v>75</v>
      </c>
      <c r="K8" s="109" t="s">
        <v>74</v>
      </c>
      <c r="L8" s="109" t="s">
        <v>75</v>
      </c>
      <c r="M8" s="109" t="s">
        <v>74</v>
      </c>
      <c r="N8" s="109" t="s">
        <v>75</v>
      </c>
      <c r="O8" s="109"/>
      <c r="P8" s="109" t="s">
        <v>74</v>
      </c>
      <c r="Q8" s="109" t="s">
        <v>75</v>
      </c>
      <c r="R8" s="109" t="s">
        <v>74</v>
      </c>
      <c r="S8" s="109" t="s">
        <v>75</v>
      </c>
      <c r="T8" s="121"/>
      <c r="U8" s="105" t="s">
        <v>286</v>
      </c>
      <c r="V8" s="105" t="s">
        <v>287</v>
      </c>
      <c r="W8" s="121"/>
    </row>
    <row r="9" spans="1:23" ht="14.25" customHeight="1" x14ac:dyDescent="0.25">
      <c r="A9" s="28">
        <v>1</v>
      </c>
      <c r="B9" s="111">
        <v>2</v>
      </c>
      <c r="C9" s="112">
        <v>3</v>
      </c>
      <c r="D9" s="109">
        <v>4</v>
      </c>
      <c r="E9" s="106">
        <v>5</v>
      </c>
      <c r="F9" s="106">
        <v>6</v>
      </c>
      <c r="G9" s="106">
        <v>7</v>
      </c>
      <c r="H9" s="106">
        <v>8</v>
      </c>
      <c r="I9" s="109">
        <v>9</v>
      </c>
      <c r="J9" s="109">
        <v>10</v>
      </c>
      <c r="K9" s="105">
        <v>11</v>
      </c>
      <c r="L9" s="105">
        <v>12</v>
      </c>
      <c r="M9" s="105">
        <v>13</v>
      </c>
      <c r="N9" s="105">
        <v>14</v>
      </c>
      <c r="O9" s="105"/>
      <c r="P9" s="105">
        <v>15</v>
      </c>
      <c r="Q9" s="105">
        <v>16</v>
      </c>
      <c r="R9" s="105">
        <v>11</v>
      </c>
      <c r="S9" s="105">
        <v>12</v>
      </c>
      <c r="T9" s="105">
        <v>13</v>
      </c>
      <c r="U9" s="105">
        <v>14</v>
      </c>
      <c r="V9" s="105">
        <v>15</v>
      </c>
      <c r="W9" s="105">
        <v>16</v>
      </c>
    </row>
    <row r="10" spans="1:23" ht="29.25" customHeight="1" x14ac:dyDescent="0.25">
      <c r="A10" s="122">
        <v>1</v>
      </c>
      <c r="B10" s="153" t="s">
        <v>2</v>
      </c>
      <c r="C10" s="153" t="s">
        <v>3</v>
      </c>
      <c r="D10" s="61" t="s">
        <v>145</v>
      </c>
      <c r="E10" s="60"/>
      <c r="F10" s="60"/>
      <c r="G10" s="60"/>
      <c r="H10" s="60"/>
      <c r="I10" s="75">
        <f t="shared" ref="I10:V10" si="0">I12+I13</f>
        <v>178128.80548000001</v>
      </c>
      <c r="J10" s="75">
        <f t="shared" si="0"/>
        <v>166983.76856</v>
      </c>
      <c r="K10" s="75">
        <f t="shared" si="0"/>
        <v>21160.077270000002</v>
      </c>
      <c r="L10" s="75">
        <f t="shared" si="0"/>
        <v>19077.476419999999</v>
      </c>
      <c r="M10" s="75">
        <f t="shared" si="0"/>
        <v>61973.425139999992</v>
      </c>
      <c r="N10" s="75">
        <f t="shared" si="0"/>
        <v>60969.04791999999</v>
      </c>
      <c r="O10" s="75">
        <f>M10-N10</f>
        <v>1004.3772200000021</v>
      </c>
      <c r="P10" s="75">
        <f t="shared" si="0"/>
        <v>109112.15860000001</v>
      </c>
      <c r="Q10" s="75">
        <f t="shared" si="0"/>
        <v>108074.38949</v>
      </c>
      <c r="R10" s="75">
        <f>R12+R13</f>
        <v>171790.65304999999</v>
      </c>
      <c r="S10" s="75">
        <f t="shared" si="0"/>
        <v>168284.75487999999</v>
      </c>
      <c r="T10" s="75">
        <f>S10-R10</f>
        <v>-3505.8981700000004</v>
      </c>
      <c r="U10" s="75">
        <f t="shared" si="0"/>
        <v>167517.53192000004</v>
      </c>
      <c r="V10" s="75">
        <f t="shared" si="0"/>
        <v>154354.77325999999</v>
      </c>
      <c r="W10" s="61"/>
    </row>
    <row r="11" spans="1:23" x14ac:dyDescent="0.25">
      <c r="A11" s="122"/>
      <c r="B11" s="154"/>
      <c r="C11" s="154"/>
      <c r="D11" s="60" t="s">
        <v>146</v>
      </c>
      <c r="E11" s="60"/>
      <c r="F11" s="60"/>
      <c r="G11" s="60"/>
      <c r="H11" s="60"/>
      <c r="I11" s="34" t="e">
        <f>'Прил 3'!D13</f>
        <v>#REF!</v>
      </c>
      <c r="J11" s="34" t="e">
        <f>'Прил 3'!E13</f>
        <v>#REF!</v>
      </c>
      <c r="K11" s="34" t="e">
        <f>'Прил 3'!F13</f>
        <v>#REF!</v>
      </c>
      <c r="L11" s="34" t="e">
        <f>'Прил 3'!G13</f>
        <v>#REF!</v>
      </c>
      <c r="M11" s="34"/>
      <c r="N11" s="34"/>
      <c r="O11" s="75">
        <f t="shared" ref="O11:O74" si="1">M11-N11</f>
        <v>0</v>
      </c>
      <c r="P11" s="34"/>
      <c r="Q11" s="34"/>
      <c r="R11" s="34">
        <f>'Прил 3'!H13</f>
        <v>178128.80548000001</v>
      </c>
      <c r="S11" s="34">
        <f>'Прил 3'!I13</f>
        <v>166983.76856</v>
      </c>
      <c r="T11" s="75"/>
      <c r="U11" s="34">
        <f>'Прил 3'!T13</f>
        <v>167517.56740999999</v>
      </c>
      <c r="V11" s="34">
        <f>'Прил 3'!U13</f>
        <v>154354.83771999998</v>
      </c>
      <c r="W11" s="61"/>
    </row>
    <row r="12" spans="1:23" ht="53.25" customHeight="1" x14ac:dyDescent="0.25">
      <c r="A12" s="122"/>
      <c r="B12" s="154"/>
      <c r="C12" s="154"/>
      <c r="D12" s="61" t="s">
        <v>147</v>
      </c>
      <c r="E12" s="60"/>
      <c r="F12" s="60"/>
      <c r="G12" s="60"/>
      <c r="H12" s="60"/>
      <c r="I12" s="75">
        <f t="shared" ref="I12:V12" si="2">I16+I46+I147</f>
        <v>153691.43179</v>
      </c>
      <c r="J12" s="75">
        <f t="shared" si="2"/>
        <v>142546.39486999999</v>
      </c>
      <c r="K12" s="75">
        <f t="shared" si="2"/>
        <v>21160.077270000002</v>
      </c>
      <c r="L12" s="75">
        <f t="shared" si="2"/>
        <v>19077.476419999999</v>
      </c>
      <c r="M12" s="75">
        <f t="shared" si="2"/>
        <v>61973.425139999992</v>
      </c>
      <c r="N12" s="75">
        <f t="shared" si="2"/>
        <v>60969.04791999999</v>
      </c>
      <c r="O12" s="75">
        <f t="shared" si="1"/>
        <v>1004.3772200000021</v>
      </c>
      <c r="P12" s="75">
        <f t="shared" si="2"/>
        <v>103779.20608</v>
      </c>
      <c r="Q12" s="75">
        <f t="shared" si="2"/>
        <v>102743.54668</v>
      </c>
      <c r="R12" s="75">
        <f t="shared" si="2"/>
        <v>161598.16329</v>
      </c>
      <c r="S12" s="75">
        <f t="shared" si="2"/>
        <v>158092.26512</v>
      </c>
      <c r="T12" s="75">
        <f t="shared" ref="T12:T74" si="3">S12-R12</f>
        <v>-3505.8981700000004</v>
      </c>
      <c r="U12" s="75">
        <f t="shared" si="2"/>
        <v>137195.09347000002</v>
      </c>
      <c r="V12" s="75">
        <f t="shared" si="2"/>
        <v>136118.47326</v>
      </c>
      <c r="W12" s="61"/>
    </row>
    <row r="13" spans="1:23" ht="36.75" customHeight="1" x14ac:dyDescent="0.25">
      <c r="A13" s="122"/>
      <c r="B13" s="169"/>
      <c r="C13" s="169"/>
      <c r="D13" s="61" t="s">
        <v>148</v>
      </c>
      <c r="E13" s="60"/>
      <c r="F13" s="60"/>
      <c r="G13" s="60"/>
      <c r="H13" s="60"/>
      <c r="I13" s="75">
        <f>I113+I116</f>
        <v>24437.37369</v>
      </c>
      <c r="J13" s="75">
        <f>J113+J116</f>
        <v>24437.37369</v>
      </c>
      <c r="K13" s="75">
        <f t="shared" ref="K13:V13" si="4">K47</f>
        <v>0</v>
      </c>
      <c r="L13" s="75">
        <f t="shared" si="4"/>
        <v>0</v>
      </c>
      <c r="M13" s="75">
        <f t="shared" si="4"/>
        <v>0</v>
      </c>
      <c r="N13" s="75">
        <f t="shared" si="4"/>
        <v>0</v>
      </c>
      <c r="O13" s="75">
        <f t="shared" si="1"/>
        <v>0</v>
      </c>
      <c r="P13" s="75">
        <f t="shared" si="4"/>
        <v>5332.9525199999998</v>
      </c>
      <c r="Q13" s="75">
        <f t="shared" si="4"/>
        <v>5330.8428100000001</v>
      </c>
      <c r="R13" s="75">
        <f t="shared" si="4"/>
        <v>10192.48976</v>
      </c>
      <c r="S13" s="75">
        <f t="shared" si="4"/>
        <v>10192.48976</v>
      </c>
      <c r="T13" s="75">
        <f t="shared" si="3"/>
        <v>0</v>
      </c>
      <c r="U13" s="75">
        <f t="shared" si="4"/>
        <v>30322.438450000001</v>
      </c>
      <c r="V13" s="75">
        <f t="shared" si="4"/>
        <v>18236.3</v>
      </c>
      <c r="W13" s="61"/>
    </row>
    <row r="14" spans="1:23" ht="30" customHeight="1" x14ac:dyDescent="0.25">
      <c r="A14" s="203">
        <v>2</v>
      </c>
      <c r="B14" s="140" t="s">
        <v>32</v>
      </c>
      <c r="C14" s="140" t="s">
        <v>33</v>
      </c>
      <c r="D14" s="61" t="s">
        <v>145</v>
      </c>
      <c r="E14" s="60"/>
      <c r="F14" s="60"/>
      <c r="G14" s="60"/>
      <c r="H14" s="60"/>
      <c r="I14" s="75">
        <f t="shared" ref="I14:V14" si="5">I16</f>
        <v>37129.994489999997</v>
      </c>
      <c r="J14" s="75">
        <f t="shared" si="5"/>
        <v>34472.068610000002</v>
      </c>
      <c r="K14" s="75">
        <f t="shared" si="5"/>
        <v>591.99900000000002</v>
      </c>
      <c r="L14" s="75">
        <f t="shared" si="5"/>
        <v>591.99900000000002</v>
      </c>
      <c r="M14" s="75">
        <f t="shared" si="5"/>
        <v>11502.155999999999</v>
      </c>
      <c r="N14" s="75">
        <f t="shared" si="5"/>
        <v>11502.155999999999</v>
      </c>
      <c r="O14" s="75">
        <f t="shared" si="1"/>
        <v>0</v>
      </c>
      <c r="P14" s="75">
        <f t="shared" si="5"/>
        <v>21597.75978</v>
      </c>
      <c r="Q14" s="75">
        <f t="shared" si="5"/>
        <v>21507.75978</v>
      </c>
      <c r="R14" s="75">
        <f t="shared" si="5"/>
        <v>34618.154449999995</v>
      </c>
      <c r="S14" s="75">
        <f t="shared" si="5"/>
        <v>31616.390449999999</v>
      </c>
      <c r="T14" s="75">
        <f t="shared" si="3"/>
        <v>-3001.7639999999956</v>
      </c>
      <c r="U14" s="75">
        <f t="shared" si="5"/>
        <v>40396.620209999994</v>
      </c>
      <c r="V14" s="75">
        <f t="shared" si="5"/>
        <v>39320</v>
      </c>
      <c r="W14" s="61"/>
    </row>
    <row r="15" spans="1:23" ht="28.5" customHeight="1" x14ac:dyDescent="0.25">
      <c r="A15" s="204"/>
      <c r="B15" s="141"/>
      <c r="C15" s="141"/>
      <c r="D15" s="60" t="s">
        <v>146</v>
      </c>
      <c r="E15" s="60"/>
      <c r="F15" s="60"/>
      <c r="G15" s="60"/>
      <c r="H15" s="60"/>
      <c r="I15" s="48"/>
      <c r="J15" s="48"/>
      <c r="K15" s="48"/>
      <c r="L15" s="48"/>
      <c r="M15" s="48"/>
      <c r="N15" s="48"/>
      <c r="O15" s="75">
        <f t="shared" si="1"/>
        <v>0</v>
      </c>
      <c r="P15" s="48"/>
      <c r="Q15" s="48"/>
      <c r="R15" s="48"/>
      <c r="S15" s="48"/>
      <c r="T15" s="48"/>
      <c r="U15" s="48"/>
      <c r="V15" s="48"/>
      <c r="W15" s="61"/>
    </row>
    <row r="16" spans="1:23" ht="69.75" customHeight="1" x14ac:dyDescent="0.25">
      <c r="A16" s="204"/>
      <c r="B16" s="141"/>
      <c r="C16" s="141"/>
      <c r="D16" s="61" t="str">
        <f>D12</f>
        <v>администрация города Ачинска</v>
      </c>
      <c r="E16" s="60"/>
      <c r="F16" s="60"/>
      <c r="G16" s="60"/>
      <c r="H16" s="60"/>
      <c r="I16" s="63">
        <f>I19+I22+I25+I28+I31+I34+I40+I43+I37</f>
        <v>37129.994489999997</v>
      </c>
      <c r="J16" s="63">
        <f t="shared" ref="J16:V16" si="6">J19+J22+J25+J28+J31+J34+J40+J43+J37</f>
        <v>34472.068610000002</v>
      </c>
      <c r="K16" s="63">
        <f t="shared" si="6"/>
        <v>591.99900000000002</v>
      </c>
      <c r="L16" s="63">
        <f t="shared" si="6"/>
        <v>591.99900000000002</v>
      </c>
      <c r="M16" s="63">
        <f t="shared" si="6"/>
        <v>11502.155999999999</v>
      </c>
      <c r="N16" s="63">
        <f t="shared" si="6"/>
        <v>11502.155999999999</v>
      </c>
      <c r="O16" s="75">
        <f t="shared" si="1"/>
        <v>0</v>
      </c>
      <c r="P16" s="63">
        <f t="shared" si="6"/>
        <v>21597.75978</v>
      </c>
      <c r="Q16" s="63">
        <f t="shared" si="6"/>
        <v>21507.75978</v>
      </c>
      <c r="R16" s="63">
        <f>R19+R22+R25+R28+R31+R34+R40+R43+R37</f>
        <v>34618.154449999995</v>
      </c>
      <c r="S16" s="63">
        <f t="shared" si="6"/>
        <v>31616.390449999999</v>
      </c>
      <c r="T16" s="63">
        <f t="shared" si="3"/>
        <v>-3001.7639999999956</v>
      </c>
      <c r="U16" s="63">
        <f t="shared" si="6"/>
        <v>40396.620209999994</v>
      </c>
      <c r="V16" s="63">
        <f t="shared" si="6"/>
        <v>39320</v>
      </c>
      <c r="W16" s="61"/>
    </row>
    <row r="17" spans="1:23" ht="152.25" customHeight="1" x14ac:dyDescent="0.25">
      <c r="A17" s="122">
        <v>3</v>
      </c>
      <c r="B17" s="140" t="s">
        <v>149</v>
      </c>
      <c r="C17" s="145" t="s">
        <v>11</v>
      </c>
      <c r="D17" s="61" t="s">
        <v>145</v>
      </c>
      <c r="E17" s="60"/>
      <c r="F17" s="60"/>
      <c r="G17" s="60"/>
      <c r="H17" s="60"/>
      <c r="I17" s="75">
        <f>I19</f>
        <v>150.00479999999999</v>
      </c>
      <c r="J17" s="75">
        <f t="shared" ref="J17:V17" si="7">J19</f>
        <v>0</v>
      </c>
      <c r="K17" s="75">
        <f t="shared" si="7"/>
        <v>0</v>
      </c>
      <c r="L17" s="75">
        <f t="shared" si="7"/>
        <v>0</v>
      </c>
      <c r="M17" s="75">
        <f t="shared" si="7"/>
        <v>0</v>
      </c>
      <c r="N17" s="75">
        <f t="shared" si="7"/>
        <v>0</v>
      </c>
      <c r="O17" s="75">
        <f t="shared" si="1"/>
        <v>0</v>
      </c>
      <c r="P17" s="75">
        <f t="shared" si="7"/>
        <v>90</v>
      </c>
      <c r="Q17" s="75">
        <f t="shared" si="7"/>
        <v>0</v>
      </c>
      <c r="R17" s="75">
        <f t="shared" si="7"/>
        <v>0</v>
      </c>
      <c r="S17" s="75">
        <f t="shared" si="7"/>
        <v>0</v>
      </c>
      <c r="T17" s="75">
        <f t="shared" si="3"/>
        <v>0</v>
      </c>
      <c r="U17" s="75">
        <f t="shared" si="7"/>
        <v>90</v>
      </c>
      <c r="V17" s="75">
        <f t="shared" si="7"/>
        <v>90</v>
      </c>
      <c r="W17" s="119"/>
    </row>
    <row r="18" spans="1:23" ht="152.25" customHeight="1" x14ac:dyDescent="0.25">
      <c r="A18" s="122"/>
      <c r="B18" s="141"/>
      <c r="C18" s="146"/>
      <c r="D18" s="60" t="s">
        <v>146</v>
      </c>
      <c r="E18" s="60"/>
      <c r="F18" s="60"/>
      <c r="G18" s="60"/>
      <c r="H18" s="60"/>
      <c r="I18" s="75"/>
      <c r="J18" s="75"/>
      <c r="K18" s="75"/>
      <c r="L18" s="75"/>
      <c r="M18" s="75"/>
      <c r="N18" s="75"/>
      <c r="O18" s="75">
        <f t="shared" si="1"/>
        <v>0</v>
      </c>
      <c r="P18" s="75"/>
      <c r="Q18" s="75"/>
      <c r="R18" s="75"/>
      <c r="S18" s="75"/>
      <c r="T18" s="75"/>
      <c r="U18" s="75"/>
      <c r="V18" s="29"/>
      <c r="W18" s="120"/>
    </row>
    <row r="19" spans="1:23" ht="114" customHeight="1" x14ac:dyDescent="0.25">
      <c r="A19" s="122"/>
      <c r="B19" s="141"/>
      <c r="C19" s="146"/>
      <c r="D19" s="61" t="str">
        <f>D16</f>
        <v>администрация города Ачинска</v>
      </c>
      <c r="E19" s="58" t="s">
        <v>150</v>
      </c>
      <c r="F19" s="58" t="s">
        <v>151</v>
      </c>
      <c r="G19" s="58" t="s">
        <v>152</v>
      </c>
      <c r="H19" s="58">
        <v>243</v>
      </c>
      <c r="I19" s="75">
        <f>'[6]приложение 1'!$H$31</f>
        <v>150.00479999999999</v>
      </c>
      <c r="J19" s="75">
        <f>'[6]приложение 1'!$J$31</f>
        <v>0</v>
      </c>
      <c r="K19" s="75">
        <v>0</v>
      </c>
      <c r="L19" s="75">
        <v>0</v>
      </c>
      <c r="M19" s="75">
        <v>0</v>
      </c>
      <c r="N19" s="75">
        <v>0</v>
      </c>
      <c r="O19" s="75">
        <f t="shared" si="1"/>
        <v>0</v>
      </c>
      <c r="P19" s="75">
        <f>'Прил 3'!O32</f>
        <v>90</v>
      </c>
      <c r="Q19" s="75">
        <v>0</v>
      </c>
      <c r="R19" s="75">
        <f>'Прил 3'!Q32</f>
        <v>0</v>
      </c>
      <c r="S19" s="75">
        <f>'Прил 3'!R32</f>
        <v>0</v>
      </c>
      <c r="T19" s="75">
        <f t="shared" si="3"/>
        <v>0</v>
      </c>
      <c r="U19" s="75">
        <f>'[7]прил 2 к 1 подпрогр'!$M$28</f>
        <v>90</v>
      </c>
      <c r="V19" s="75">
        <f>'[7]прил 2 к 1 подпрогр'!$N$28</f>
        <v>90</v>
      </c>
      <c r="W19" s="121"/>
    </row>
    <row r="20" spans="1:23" ht="159.75" customHeight="1" x14ac:dyDescent="0.25">
      <c r="A20" s="122">
        <v>4</v>
      </c>
      <c r="B20" s="140" t="s">
        <v>153</v>
      </c>
      <c r="C20" s="145" t="s">
        <v>12</v>
      </c>
      <c r="D20" s="61" t="s">
        <v>145</v>
      </c>
      <c r="E20" s="58"/>
      <c r="F20" s="58"/>
      <c r="G20" s="58"/>
      <c r="H20" s="58"/>
      <c r="I20" s="75">
        <f>I22</f>
        <v>0</v>
      </c>
      <c r="J20" s="75">
        <f t="shared" ref="J20:V20" si="8">J22</f>
        <v>0</v>
      </c>
      <c r="K20" s="75">
        <f t="shared" si="8"/>
        <v>0</v>
      </c>
      <c r="L20" s="75">
        <f t="shared" si="8"/>
        <v>0</v>
      </c>
      <c r="M20" s="75">
        <f t="shared" si="8"/>
        <v>0</v>
      </c>
      <c r="N20" s="75">
        <f t="shared" si="8"/>
        <v>0</v>
      </c>
      <c r="O20" s="75">
        <f t="shared" si="1"/>
        <v>0</v>
      </c>
      <c r="P20" s="75">
        <f t="shared" si="8"/>
        <v>0</v>
      </c>
      <c r="Q20" s="75">
        <f t="shared" si="8"/>
        <v>0</v>
      </c>
      <c r="R20" s="75">
        <f t="shared" si="8"/>
        <v>0</v>
      </c>
      <c r="S20" s="75">
        <f t="shared" si="8"/>
        <v>0</v>
      </c>
      <c r="T20" s="75">
        <f t="shared" si="3"/>
        <v>0</v>
      </c>
      <c r="U20" s="75">
        <f t="shared" si="8"/>
        <v>0</v>
      </c>
      <c r="V20" s="75">
        <f t="shared" si="8"/>
        <v>0</v>
      </c>
      <c r="W20" s="108"/>
    </row>
    <row r="21" spans="1:23" ht="159.75" customHeight="1" x14ac:dyDescent="0.25">
      <c r="A21" s="122"/>
      <c r="B21" s="141"/>
      <c r="C21" s="146"/>
      <c r="D21" s="60" t="s">
        <v>146</v>
      </c>
      <c r="E21" s="58"/>
      <c r="F21" s="58"/>
      <c r="G21" s="58"/>
      <c r="H21" s="58"/>
      <c r="I21" s="75"/>
      <c r="J21" s="75"/>
      <c r="K21" s="75"/>
      <c r="L21" s="75"/>
      <c r="M21" s="75"/>
      <c r="N21" s="75"/>
      <c r="O21" s="75">
        <f t="shared" si="1"/>
        <v>0</v>
      </c>
      <c r="P21" s="75"/>
      <c r="Q21" s="75"/>
      <c r="R21" s="75"/>
      <c r="S21" s="75"/>
      <c r="T21" s="75"/>
      <c r="U21" s="75"/>
      <c r="V21" s="29"/>
      <c r="W21" s="108"/>
    </row>
    <row r="22" spans="1:23" ht="78.75" customHeight="1" x14ac:dyDescent="0.25">
      <c r="A22" s="122"/>
      <c r="B22" s="141"/>
      <c r="C22" s="146"/>
      <c r="D22" s="61" t="str">
        <f>D19</f>
        <v>администрация города Ачинска</v>
      </c>
      <c r="E22" s="58" t="s">
        <v>150</v>
      </c>
      <c r="F22" s="58" t="s">
        <v>151</v>
      </c>
      <c r="G22" s="3" t="s">
        <v>154</v>
      </c>
      <c r="H22" s="58" t="s">
        <v>155</v>
      </c>
      <c r="I22" s="75">
        <f>'[6]приложение 1'!$H$36</f>
        <v>0</v>
      </c>
      <c r="J22" s="75">
        <f>'[6]приложение 1'!$J$36</f>
        <v>0</v>
      </c>
      <c r="K22" s="75">
        <v>0</v>
      </c>
      <c r="L22" s="75">
        <v>0</v>
      </c>
      <c r="M22" s="75">
        <v>0</v>
      </c>
      <c r="N22" s="75">
        <v>0</v>
      </c>
      <c r="O22" s="75">
        <f t="shared" si="1"/>
        <v>0</v>
      </c>
      <c r="P22" s="75">
        <v>0</v>
      </c>
      <c r="Q22" s="75">
        <v>0</v>
      </c>
      <c r="R22" s="75">
        <f>'[7]прил 2 к 1 подпрогр'!$L$30</f>
        <v>0</v>
      </c>
      <c r="S22" s="75">
        <f>'Прил 3'!R37</f>
        <v>0</v>
      </c>
      <c r="T22" s="75">
        <f t="shared" si="3"/>
        <v>0</v>
      </c>
      <c r="U22" s="75">
        <f>'Прил 3'!T37</f>
        <v>0</v>
      </c>
      <c r="V22" s="75">
        <f>'[7]прил 2 к 1 подпрогр'!$N$30</f>
        <v>0</v>
      </c>
      <c r="W22" s="108"/>
    </row>
    <row r="23" spans="1:23" ht="30" x14ac:dyDescent="0.25">
      <c r="A23" s="122">
        <v>5</v>
      </c>
      <c r="B23" s="140" t="s">
        <v>156</v>
      </c>
      <c r="C23" s="145" t="s">
        <v>31</v>
      </c>
      <c r="D23" s="61" t="s">
        <v>145</v>
      </c>
      <c r="E23" s="58"/>
      <c r="F23" s="58"/>
      <c r="G23" s="58"/>
      <c r="H23" s="58"/>
      <c r="I23" s="75">
        <f>I25</f>
        <v>817.84208000000001</v>
      </c>
      <c r="J23" s="75">
        <f t="shared" ref="J23:V23" si="9">J25</f>
        <v>173.5</v>
      </c>
      <c r="K23" s="75">
        <f t="shared" si="9"/>
        <v>0</v>
      </c>
      <c r="L23" s="75">
        <f t="shared" si="9"/>
        <v>0</v>
      </c>
      <c r="M23" s="75">
        <f t="shared" si="9"/>
        <v>0</v>
      </c>
      <c r="N23" s="75">
        <f t="shared" si="9"/>
        <v>0</v>
      </c>
      <c r="O23" s="75">
        <f t="shared" si="1"/>
        <v>0</v>
      </c>
      <c r="P23" s="75">
        <f t="shared" si="9"/>
        <v>0</v>
      </c>
      <c r="Q23" s="75">
        <f t="shared" si="9"/>
        <v>0</v>
      </c>
      <c r="R23" s="75">
        <f t="shared" si="9"/>
        <v>0</v>
      </c>
      <c r="S23" s="75">
        <f t="shared" si="9"/>
        <v>0</v>
      </c>
      <c r="T23" s="75">
        <f t="shared" si="3"/>
        <v>0</v>
      </c>
      <c r="U23" s="75">
        <f t="shared" si="9"/>
        <v>1076.62021</v>
      </c>
      <c r="V23" s="75">
        <f t="shared" si="9"/>
        <v>0</v>
      </c>
      <c r="W23" s="170"/>
    </row>
    <row r="24" spans="1:23" ht="43.5" customHeight="1" x14ac:dyDescent="0.25">
      <c r="A24" s="122"/>
      <c r="B24" s="141"/>
      <c r="C24" s="146"/>
      <c r="D24" s="60" t="s">
        <v>146</v>
      </c>
      <c r="E24" s="58"/>
      <c r="F24" s="58"/>
      <c r="G24" s="58"/>
      <c r="H24" s="58"/>
      <c r="I24" s="75"/>
      <c r="J24" s="75"/>
      <c r="K24" s="75"/>
      <c r="L24" s="75"/>
      <c r="M24" s="75"/>
      <c r="N24" s="75"/>
      <c r="O24" s="75">
        <f t="shared" si="1"/>
        <v>0</v>
      </c>
      <c r="P24" s="75"/>
      <c r="Q24" s="75"/>
      <c r="R24" s="75"/>
      <c r="S24" s="75"/>
      <c r="T24" s="75"/>
      <c r="U24" s="75"/>
      <c r="V24" s="75"/>
      <c r="W24" s="171"/>
    </row>
    <row r="25" spans="1:23" ht="51" customHeight="1" x14ac:dyDescent="0.25">
      <c r="A25" s="122"/>
      <c r="B25" s="141"/>
      <c r="C25" s="146"/>
      <c r="D25" s="61" t="str">
        <f>D22</f>
        <v>администрация города Ачинска</v>
      </c>
      <c r="E25" s="58" t="s">
        <v>150</v>
      </c>
      <c r="F25" s="3" t="s">
        <v>158</v>
      </c>
      <c r="G25" s="58">
        <v>410083010</v>
      </c>
      <c r="H25" s="58">
        <v>244</v>
      </c>
      <c r="I25" s="75">
        <f>'Прил 3'!H46</f>
        <v>817.84208000000001</v>
      </c>
      <c r="J25" s="75">
        <f>'Прил 3'!I46</f>
        <v>173.5</v>
      </c>
      <c r="K25" s="75">
        <f>'Прил 3'!K46</f>
        <v>0</v>
      </c>
      <c r="L25" s="75">
        <f>'Прил 3'!K46</f>
        <v>0</v>
      </c>
      <c r="M25" s="75">
        <f>'Прил 3'!L46</f>
        <v>0</v>
      </c>
      <c r="N25" s="75">
        <f>'Прил 3'!M46</f>
        <v>0</v>
      </c>
      <c r="O25" s="75">
        <f>'Прил 3'!N46</f>
        <v>0</v>
      </c>
      <c r="P25" s="75">
        <f>'Прил 3'!O46</f>
        <v>0</v>
      </c>
      <c r="Q25" s="75">
        <f>'Прил 3'!P46</f>
        <v>0</v>
      </c>
      <c r="R25" s="75">
        <f>'Прил 3'!Q46</f>
        <v>0</v>
      </c>
      <c r="S25" s="75">
        <f>'Прил 3'!R46</f>
        <v>0</v>
      </c>
      <c r="T25" s="75">
        <f t="shared" si="3"/>
        <v>0</v>
      </c>
      <c r="U25" s="75">
        <f>'Прил 3'!T46</f>
        <v>1076.62021</v>
      </c>
      <c r="V25" s="75">
        <f>'Прил 3'!V46</f>
        <v>0</v>
      </c>
      <c r="W25" s="172"/>
    </row>
    <row r="26" spans="1:23" ht="30" x14ac:dyDescent="0.25">
      <c r="A26" s="122">
        <v>6</v>
      </c>
      <c r="B26" s="140" t="s">
        <v>157</v>
      </c>
      <c r="C26" s="145" t="s">
        <v>13</v>
      </c>
      <c r="D26" s="61" t="s">
        <v>145</v>
      </c>
      <c r="E26" s="58"/>
      <c r="F26" s="58"/>
      <c r="G26" s="58"/>
      <c r="H26" s="58"/>
      <c r="I26" s="75">
        <f>I28</f>
        <v>1464.25</v>
      </c>
      <c r="J26" s="75">
        <f t="shared" ref="J26:V26" si="10">J28</f>
        <v>1464.25</v>
      </c>
      <c r="K26" s="75">
        <f t="shared" si="10"/>
        <v>0</v>
      </c>
      <c r="L26" s="75">
        <f t="shared" si="10"/>
        <v>0</v>
      </c>
      <c r="M26" s="75">
        <f t="shared" si="10"/>
        <v>610.10500000000002</v>
      </c>
      <c r="N26" s="75">
        <f t="shared" si="10"/>
        <v>610.10500000000002</v>
      </c>
      <c r="O26" s="75">
        <f t="shared" si="1"/>
        <v>0</v>
      </c>
      <c r="P26" s="75">
        <f t="shared" si="10"/>
        <v>976.16800000000001</v>
      </c>
      <c r="Q26" s="75">
        <f t="shared" si="10"/>
        <v>976.16800000000001</v>
      </c>
      <c r="R26" s="75">
        <f t="shared" si="10"/>
        <v>1464.25</v>
      </c>
      <c r="S26" s="75">
        <f t="shared" si="10"/>
        <v>1306.569</v>
      </c>
      <c r="T26" s="75">
        <f t="shared" si="3"/>
        <v>-157.68100000000004</v>
      </c>
      <c r="U26" s="75">
        <f t="shared" si="10"/>
        <v>1464.3</v>
      </c>
      <c r="V26" s="75">
        <f t="shared" si="10"/>
        <v>1464.3</v>
      </c>
      <c r="W26" s="170" t="s">
        <v>323</v>
      </c>
    </row>
    <row r="27" spans="1:23" ht="28.5" customHeight="1" x14ac:dyDescent="0.25">
      <c r="A27" s="122"/>
      <c r="B27" s="141"/>
      <c r="C27" s="146"/>
      <c r="D27" s="60" t="s">
        <v>146</v>
      </c>
      <c r="E27" s="58"/>
      <c r="F27" s="58"/>
      <c r="G27" s="58"/>
      <c r="H27" s="58"/>
      <c r="I27" s="75"/>
      <c r="J27" s="75"/>
      <c r="K27" s="75"/>
      <c r="L27" s="75"/>
      <c r="M27" s="75"/>
      <c r="N27" s="75"/>
      <c r="O27" s="75">
        <f t="shared" si="1"/>
        <v>0</v>
      </c>
      <c r="P27" s="75"/>
      <c r="Q27" s="75"/>
      <c r="R27" s="75"/>
      <c r="S27" s="75"/>
      <c r="T27" s="75"/>
      <c r="U27" s="75"/>
      <c r="V27" s="29"/>
      <c r="W27" s="171"/>
    </row>
    <row r="28" spans="1:23" ht="96" customHeight="1" x14ac:dyDescent="0.25">
      <c r="A28" s="122"/>
      <c r="B28" s="141"/>
      <c r="C28" s="146"/>
      <c r="D28" s="61" t="str">
        <f>D25</f>
        <v>администрация города Ачинска</v>
      </c>
      <c r="E28" s="58" t="s">
        <v>150</v>
      </c>
      <c r="F28" s="58" t="s">
        <v>158</v>
      </c>
      <c r="G28" s="3" t="s">
        <v>161</v>
      </c>
      <c r="H28" s="58" t="s">
        <v>162</v>
      </c>
      <c r="I28" s="75">
        <f>'[6]приложение 1'!$H$52</f>
        <v>1464.25</v>
      </c>
      <c r="J28" s="75">
        <f>'[6]приложение 1'!$J$52</f>
        <v>1464.25</v>
      </c>
      <c r="K28" s="75">
        <f>'Прил 3'!K53</f>
        <v>0</v>
      </c>
      <c r="L28" s="75">
        <f>'Прил 3'!L53</f>
        <v>0</v>
      </c>
      <c r="M28" s="75">
        <f>'Прил 3'!M53</f>
        <v>610.10500000000002</v>
      </c>
      <c r="N28" s="75">
        <f>'Прил 3'!N53</f>
        <v>610.10500000000002</v>
      </c>
      <c r="O28" s="75">
        <f t="shared" si="1"/>
        <v>0</v>
      </c>
      <c r="P28" s="75">
        <f>'Прил 3'!O53</f>
        <v>976.16800000000001</v>
      </c>
      <c r="Q28" s="75">
        <f>'Прил 3'!P53</f>
        <v>976.16800000000001</v>
      </c>
      <c r="R28" s="75">
        <f>'[7]прил 2 к 1 подпрогр'!$L$37</f>
        <v>1464.25</v>
      </c>
      <c r="S28" s="75">
        <f>'Прил 3'!R53</f>
        <v>1306.569</v>
      </c>
      <c r="T28" s="75">
        <f t="shared" si="3"/>
        <v>-157.68100000000004</v>
      </c>
      <c r="U28" s="75">
        <f>'[7]прил 2 к 1 подпрогр'!$M$37</f>
        <v>1464.3</v>
      </c>
      <c r="V28" s="75">
        <f>'[7]прил 2 к 1 подпрогр'!$N$37</f>
        <v>1464.3</v>
      </c>
      <c r="W28" s="172"/>
    </row>
    <row r="29" spans="1:23" ht="66.75" customHeight="1" x14ac:dyDescent="0.25">
      <c r="A29" s="122">
        <v>7</v>
      </c>
      <c r="B29" s="140" t="s">
        <v>160</v>
      </c>
      <c r="C29" s="145" t="s">
        <v>14</v>
      </c>
      <c r="D29" s="61" t="s">
        <v>145</v>
      </c>
      <c r="E29" s="58"/>
      <c r="F29" s="58"/>
      <c r="G29" s="58"/>
      <c r="H29" s="58"/>
      <c r="I29" s="75">
        <f>I31</f>
        <v>30936.34</v>
      </c>
      <c r="J29" s="75">
        <f t="shared" ref="J29:V29" si="11">J31</f>
        <v>29664.76</v>
      </c>
      <c r="K29" s="75">
        <f t="shared" si="11"/>
        <v>0</v>
      </c>
      <c r="L29" s="75">
        <f t="shared" si="11"/>
        <v>0</v>
      </c>
      <c r="M29" s="75">
        <f t="shared" si="11"/>
        <v>10300.052</v>
      </c>
      <c r="N29" s="75">
        <f t="shared" si="11"/>
        <v>10300.052</v>
      </c>
      <c r="O29" s="75">
        <f t="shared" si="1"/>
        <v>0</v>
      </c>
      <c r="P29" s="75">
        <f t="shared" si="11"/>
        <v>17481.569</v>
      </c>
      <c r="Q29" s="75">
        <f t="shared" si="11"/>
        <v>17481.569</v>
      </c>
      <c r="R29" s="75">
        <f t="shared" si="11"/>
        <v>28369.599999999999</v>
      </c>
      <c r="S29" s="75">
        <f t="shared" si="11"/>
        <v>25525.517</v>
      </c>
      <c r="T29" s="75">
        <f t="shared" si="3"/>
        <v>-2844.0829999999987</v>
      </c>
      <c r="U29" s="75">
        <f t="shared" si="11"/>
        <v>37765.699999999997</v>
      </c>
      <c r="V29" s="75">
        <f t="shared" si="11"/>
        <v>37765.699999999997</v>
      </c>
      <c r="W29" s="119" t="s">
        <v>315</v>
      </c>
    </row>
    <row r="30" spans="1:23" ht="45" customHeight="1" x14ac:dyDescent="0.25">
      <c r="A30" s="122"/>
      <c r="B30" s="141"/>
      <c r="C30" s="146"/>
      <c r="D30" s="60" t="s">
        <v>146</v>
      </c>
      <c r="E30" s="58"/>
      <c r="F30" s="58"/>
      <c r="G30" s="58"/>
      <c r="H30" s="58"/>
      <c r="I30" s="75"/>
      <c r="J30" s="75"/>
      <c r="K30" s="75"/>
      <c r="L30" s="75"/>
      <c r="M30" s="75"/>
      <c r="N30" s="75"/>
      <c r="O30" s="75">
        <f t="shared" si="1"/>
        <v>0</v>
      </c>
      <c r="P30" s="75"/>
      <c r="Q30" s="75"/>
      <c r="R30" s="75"/>
      <c r="S30" s="75"/>
      <c r="T30" s="75"/>
      <c r="U30" s="75"/>
      <c r="V30" s="75"/>
      <c r="W30" s="120"/>
    </row>
    <row r="31" spans="1:23" ht="39" customHeight="1" x14ac:dyDescent="0.25">
      <c r="A31" s="122"/>
      <c r="B31" s="141"/>
      <c r="C31" s="147"/>
      <c r="D31" s="61" t="str">
        <f>D25</f>
        <v>администрация города Ачинска</v>
      </c>
      <c r="E31" s="58" t="s">
        <v>150</v>
      </c>
      <c r="F31" s="58" t="s">
        <v>151</v>
      </c>
      <c r="G31" s="58">
        <v>410075700</v>
      </c>
      <c r="H31" s="58" t="s">
        <v>162</v>
      </c>
      <c r="I31" s="75">
        <f>'[6]приложение 1'!$H$57</f>
        <v>30936.34</v>
      </c>
      <c r="J31" s="75">
        <f>'[6]приложение 1'!$J$57</f>
        <v>29664.76</v>
      </c>
      <c r="K31" s="75">
        <f>'Прил 3'!K58</f>
        <v>0</v>
      </c>
      <c r="L31" s="75">
        <f>'Прил 3'!L58</f>
        <v>0</v>
      </c>
      <c r="M31" s="75">
        <f>'Прил 3'!M58</f>
        <v>10300.052</v>
      </c>
      <c r="N31" s="75">
        <f>'Прил 3'!N58</f>
        <v>10300.052</v>
      </c>
      <c r="O31" s="75">
        <f t="shared" si="1"/>
        <v>0</v>
      </c>
      <c r="P31" s="75">
        <f>'Прил 3'!O58</f>
        <v>17481.569</v>
      </c>
      <c r="Q31" s="75">
        <f>'Прил 3'!P58</f>
        <v>17481.569</v>
      </c>
      <c r="R31" s="75">
        <f>'Прил 3'!Q58</f>
        <v>28369.599999999999</v>
      </c>
      <c r="S31" s="75">
        <f>'Прил 3'!R58</f>
        <v>25525.517</v>
      </c>
      <c r="T31" s="75">
        <f t="shared" si="3"/>
        <v>-2844.0829999999987</v>
      </c>
      <c r="U31" s="75">
        <f>'[7]прил 2 к 1 подпрогр'!$M$38</f>
        <v>37765.699999999997</v>
      </c>
      <c r="V31" s="75">
        <f>'[7]прил 2 к 1 подпрогр'!$N$38</f>
        <v>37765.699999999997</v>
      </c>
      <c r="W31" s="121"/>
    </row>
    <row r="32" spans="1:23" ht="45" customHeight="1" x14ac:dyDescent="0.25">
      <c r="A32" s="122">
        <v>8</v>
      </c>
      <c r="B32" s="140" t="s">
        <v>159</v>
      </c>
      <c r="C32" s="155" t="s">
        <v>15</v>
      </c>
      <c r="D32" s="61" t="s">
        <v>145</v>
      </c>
      <c r="E32" s="58"/>
      <c r="F32" s="58"/>
      <c r="G32" s="58"/>
      <c r="H32" s="58"/>
      <c r="I32" s="75">
        <f>I34</f>
        <v>340.11599000000001</v>
      </c>
      <c r="J32" s="75">
        <f t="shared" ref="J32:V32" si="12">J34</f>
        <v>340.11599000000001</v>
      </c>
      <c r="K32" s="75">
        <f t="shared" si="12"/>
        <v>0</v>
      </c>
      <c r="L32" s="75">
        <f t="shared" si="12"/>
        <v>0</v>
      </c>
      <c r="M32" s="75">
        <f t="shared" si="12"/>
        <v>0</v>
      </c>
      <c r="N32" s="75">
        <f t="shared" si="12"/>
        <v>0</v>
      </c>
      <c r="O32" s="75">
        <f t="shared" si="1"/>
        <v>0</v>
      </c>
      <c r="P32" s="75">
        <f t="shared" si="12"/>
        <v>0</v>
      </c>
      <c r="Q32" s="75">
        <f t="shared" si="12"/>
        <v>0</v>
      </c>
      <c r="R32" s="75">
        <f t="shared" si="12"/>
        <v>0</v>
      </c>
      <c r="S32" s="75">
        <f t="shared" si="12"/>
        <v>0</v>
      </c>
      <c r="T32" s="75">
        <f t="shared" si="3"/>
        <v>0</v>
      </c>
      <c r="U32" s="75">
        <f t="shared" si="12"/>
        <v>0</v>
      </c>
      <c r="V32" s="75">
        <f t="shared" si="12"/>
        <v>0</v>
      </c>
      <c r="W32" s="108"/>
    </row>
    <row r="33" spans="1:27" ht="26.25" customHeight="1" x14ac:dyDescent="0.25">
      <c r="A33" s="122"/>
      <c r="B33" s="141"/>
      <c r="C33" s="156"/>
      <c r="D33" s="60" t="s">
        <v>146</v>
      </c>
      <c r="E33" s="58"/>
      <c r="F33" s="58"/>
      <c r="G33" s="58"/>
      <c r="H33" s="58"/>
      <c r="I33" s="75"/>
      <c r="J33" s="75"/>
      <c r="K33" s="75"/>
      <c r="L33" s="75"/>
      <c r="M33" s="75"/>
      <c r="N33" s="75"/>
      <c r="O33" s="75">
        <f t="shared" si="1"/>
        <v>0</v>
      </c>
      <c r="P33" s="75"/>
      <c r="Q33" s="75"/>
      <c r="R33" s="75"/>
      <c r="S33" s="75"/>
      <c r="T33" s="75"/>
      <c r="U33" s="75"/>
      <c r="V33" s="75"/>
      <c r="W33" s="108"/>
    </row>
    <row r="34" spans="1:27" ht="88.5" customHeight="1" x14ac:dyDescent="0.25">
      <c r="A34" s="122"/>
      <c r="B34" s="141"/>
      <c r="C34" s="157"/>
      <c r="D34" s="61" t="str">
        <f>D28</f>
        <v>администрация города Ачинска</v>
      </c>
      <c r="E34" s="58">
        <v>730</v>
      </c>
      <c r="F34" s="58" t="s">
        <v>165</v>
      </c>
      <c r="G34" s="3" t="s">
        <v>166</v>
      </c>
      <c r="H34" s="58">
        <v>244</v>
      </c>
      <c r="I34" s="75">
        <f>'[6]приложение 1'!$H$66</f>
        <v>340.11599000000001</v>
      </c>
      <c r="J34" s="75">
        <f>'[6]приложение 1'!$J$66</f>
        <v>340.11599000000001</v>
      </c>
      <c r="K34" s="75">
        <v>0</v>
      </c>
      <c r="L34" s="75">
        <v>0</v>
      </c>
      <c r="M34" s="75">
        <v>0</v>
      </c>
      <c r="N34" s="75">
        <v>0</v>
      </c>
      <c r="O34" s="75">
        <f t="shared" si="1"/>
        <v>0</v>
      </c>
      <c r="P34" s="75">
        <v>0</v>
      </c>
      <c r="Q34" s="75">
        <v>0</v>
      </c>
      <c r="R34" s="75">
        <v>0</v>
      </c>
      <c r="S34" s="75">
        <f>'Прил 3'!R67</f>
        <v>0</v>
      </c>
      <c r="T34" s="75">
        <f t="shared" si="3"/>
        <v>0</v>
      </c>
      <c r="U34" s="75">
        <v>0</v>
      </c>
      <c r="V34" s="75">
        <v>0</v>
      </c>
      <c r="W34" s="108"/>
    </row>
    <row r="35" spans="1:27" ht="71.25" customHeight="1" x14ac:dyDescent="0.25">
      <c r="A35" s="122">
        <v>9</v>
      </c>
      <c r="B35" s="140" t="s">
        <v>163</v>
      </c>
      <c r="C35" s="145" t="s">
        <v>16</v>
      </c>
      <c r="D35" s="61" t="s">
        <v>145</v>
      </c>
      <c r="E35" s="58"/>
      <c r="F35" s="58"/>
      <c r="G35" s="3"/>
      <c r="H35" s="58"/>
      <c r="I35" s="75">
        <f>I37</f>
        <v>1080.9063100000001</v>
      </c>
      <c r="J35" s="75">
        <f t="shared" ref="J35:V35" si="13">J37</f>
        <v>488.90731</v>
      </c>
      <c r="K35" s="75">
        <f t="shared" si="13"/>
        <v>591.99900000000002</v>
      </c>
      <c r="L35" s="75">
        <f t="shared" si="13"/>
        <v>591.99900000000002</v>
      </c>
      <c r="M35" s="75">
        <f t="shared" si="13"/>
        <v>591.99900000000002</v>
      </c>
      <c r="N35" s="75">
        <f t="shared" si="13"/>
        <v>591.99900000000002</v>
      </c>
      <c r="O35" s="75">
        <f t="shared" si="1"/>
        <v>0</v>
      </c>
      <c r="P35" s="75">
        <f t="shared" si="13"/>
        <v>3050.0227799999998</v>
      </c>
      <c r="Q35" s="75">
        <f t="shared" si="13"/>
        <v>3050.0227799999998</v>
      </c>
      <c r="R35" s="75">
        <f t="shared" si="13"/>
        <v>3584.5044499999999</v>
      </c>
      <c r="S35" s="75">
        <f t="shared" si="13"/>
        <v>3584.5044499999999</v>
      </c>
      <c r="T35" s="75">
        <f t="shared" si="3"/>
        <v>0</v>
      </c>
      <c r="U35" s="75">
        <f t="shared" si="13"/>
        <v>0</v>
      </c>
      <c r="V35" s="75">
        <f t="shared" si="13"/>
        <v>0</v>
      </c>
      <c r="W35" s="170"/>
    </row>
    <row r="36" spans="1:27" ht="62.25" customHeight="1" x14ac:dyDescent="0.25">
      <c r="A36" s="122"/>
      <c r="B36" s="141"/>
      <c r="C36" s="146"/>
      <c r="D36" s="60" t="s">
        <v>146</v>
      </c>
      <c r="E36" s="58"/>
      <c r="F36" s="58"/>
      <c r="G36" s="3"/>
      <c r="H36" s="58"/>
      <c r="I36" s="75"/>
      <c r="J36" s="75"/>
      <c r="K36" s="75"/>
      <c r="L36" s="75"/>
      <c r="M36" s="75"/>
      <c r="N36" s="75"/>
      <c r="O36" s="75">
        <f t="shared" si="1"/>
        <v>0</v>
      </c>
      <c r="P36" s="75"/>
      <c r="Q36" s="75"/>
      <c r="R36" s="75"/>
      <c r="S36" s="75"/>
      <c r="T36" s="75"/>
      <c r="U36" s="75"/>
      <c r="V36" s="29"/>
      <c r="W36" s="171"/>
    </row>
    <row r="37" spans="1:27" ht="63.75" customHeight="1" x14ac:dyDescent="0.25">
      <c r="A37" s="122"/>
      <c r="B37" s="141"/>
      <c r="C37" s="146"/>
      <c r="D37" s="61" t="str">
        <f>D34</f>
        <v>администрация города Ачинска</v>
      </c>
      <c r="E37" s="58" t="s">
        <v>150</v>
      </c>
      <c r="F37" s="58">
        <v>502</v>
      </c>
      <c r="G37" s="58">
        <v>410086280</v>
      </c>
      <c r="H37" s="58">
        <v>244</v>
      </c>
      <c r="I37" s="75">
        <f>'Прил 3'!H74</f>
        <v>1080.9063100000001</v>
      </c>
      <c r="J37" s="75">
        <f>'Прил 3'!I74</f>
        <v>488.90731</v>
      </c>
      <c r="K37" s="75">
        <f>'Прил 3'!K74</f>
        <v>591.99900000000002</v>
      </c>
      <c r="L37" s="75">
        <f>'Прил 3'!K74</f>
        <v>591.99900000000002</v>
      </c>
      <c r="M37" s="75">
        <f>'Прил 3'!L74</f>
        <v>591.99900000000002</v>
      </c>
      <c r="N37" s="75">
        <f>'Прил 3'!M74</f>
        <v>591.99900000000002</v>
      </c>
      <c r="O37" s="75">
        <f>'Прил 3'!N74</f>
        <v>591.99900000000002</v>
      </c>
      <c r="P37" s="75">
        <f>'Прил 3'!O74</f>
        <v>3050.0227799999998</v>
      </c>
      <c r="Q37" s="75">
        <f>'Прил 3'!P74</f>
        <v>3050.0227799999998</v>
      </c>
      <c r="R37" s="75">
        <f>'Прил 3'!Q74</f>
        <v>3584.5044499999999</v>
      </c>
      <c r="S37" s="75">
        <f>'Прил 3'!R74</f>
        <v>3584.5044499999999</v>
      </c>
      <c r="T37" s="75">
        <f t="shared" si="3"/>
        <v>0</v>
      </c>
      <c r="U37" s="75">
        <f>'Прил 3'!U74</f>
        <v>0</v>
      </c>
      <c r="V37" s="75">
        <f>'Прил 3'!V74</f>
        <v>0</v>
      </c>
      <c r="W37" s="172"/>
    </row>
    <row r="38" spans="1:27" ht="70.5" customHeight="1" x14ac:dyDescent="0.25">
      <c r="A38" s="122">
        <v>10</v>
      </c>
      <c r="B38" s="140" t="s">
        <v>164</v>
      </c>
      <c r="C38" s="143" t="s">
        <v>243</v>
      </c>
      <c r="D38" s="61" t="s">
        <v>145</v>
      </c>
      <c r="E38" s="58"/>
      <c r="F38" s="58"/>
      <c r="G38" s="3"/>
      <c r="H38" s="58"/>
      <c r="I38" s="75">
        <f t="shared" ref="I38:V38" si="14">I40</f>
        <v>1096.5</v>
      </c>
      <c r="J38" s="75">
        <f t="shared" si="14"/>
        <v>1096.5</v>
      </c>
      <c r="K38" s="75">
        <f t="shared" si="14"/>
        <v>0</v>
      </c>
      <c r="L38" s="75">
        <f t="shared" si="14"/>
        <v>0</v>
      </c>
      <c r="M38" s="75">
        <f t="shared" si="14"/>
        <v>0</v>
      </c>
      <c r="N38" s="75">
        <f t="shared" si="14"/>
        <v>0</v>
      </c>
      <c r="O38" s="75">
        <f t="shared" si="1"/>
        <v>0</v>
      </c>
      <c r="P38" s="75">
        <f t="shared" si="14"/>
        <v>0</v>
      </c>
      <c r="Q38" s="75">
        <f t="shared" si="14"/>
        <v>0</v>
      </c>
      <c r="R38" s="75">
        <f t="shared" si="14"/>
        <v>1199.8</v>
      </c>
      <c r="S38" s="75">
        <f t="shared" si="14"/>
        <v>1199.8</v>
      </c>
      <c r="T38" s="75">
        <f t="shared" si="3"/>
        <v>0</v>
      </c>
      <c r="U38" s="75">
        <f t="shared" si="14"/>
        <v>0</v>
      </c>
      <c r="V38" s="75">
        <f t="shared" si="14"/>
        <v>0</v>
      </c>
      <c r="W38" s="108"/>
    </row>
    <row r="39" spans="1:27" ht="70.5" customHeight="1" x14ac:dyDescent="0.25">
      <c r="A39" s="122"/>
      <c r="B39" s="141"/>
      <c r="C39" s="143"/>
      <c r="D39" s="60" t="s">
        <v>146</v>
      </c>
      <c r="E39" s="58"/>
      <c r="F39" s="58"/>
      <c r="G39" s="3"/>
      <c r="H39" s="58"/>
      <c r="I39" s="75"/>
      <c r="J39" s="75"/>
      <c r="K39" s="75"/>
      <c r="L39" s="75"/>
      <c r="M39" s="75"/>
      <c r="N39" s="75"/>
      <c r="O39" s="75">
        <f t="shared" si="1"/>
        <v>0</v>
      </c>
      <c r="P39" s="75"/>
      <c r="Q39" s="75"/>
      <c r="R39" s="75"/>
      <c r="S39" s="75"/>
      <c r="T39" s="75"/>
      <c r="U39" s="75"/>
      <c r="V39" s="75"/>
      <c r="W39" s="108"/>
    </row>
    <row r="40" spans="1:27" ht="70.5" customHeight="1" x14ac:dyDescent="0.25">
      <c r="A40" s="122"/>
      <c r="B40" s="141"/>
      <c r="C40" s="143"/>
      <c r="D40" s="61" t="str">
        <f>D37</f>
        <v>администрация города Ачинска</v>
      </c>
      <c r="E40" s="58">
        <v>730</v>
      </c>
      <c r="F40" s="3" t="s">
        <v>151</v>
      </c>
      <c r="G40" s="58">
        <v>410086290</v>
      </c>
      <c r="H40" s="58">
        <v>244</v>
      </c>
      <c r="I40" s="75">
        <f>'Прил 3'!H81</f>
        <v>1096.5</v>
      </c>
      <c r="J40" s="75">
        <f>'Прил 3'!I81</f>
        <v>1096.5</v>
      </c>
      <c r="K40" s="75">
        <f>'Прил 3'!J81</f>
        <v>0</v>
      </c>
      <c r="L40" s="75">
        <f>'Прил 3'!K81</f>
        <v>0</v>
      </c>
      <c r="M40" s="75">
        <f>'Прил 3'!L81</f>
        <v>0</v>
      </c>
      <c r="N40" s="75">
        <f>'Прил 3'!M81</f>
        <v>0</v>
      </c>
      <c r="O40" s="75">
        <f>'Прил 3'!N81</f>
        <v>0</v>
      </c>
      <c r="P40" s="75">
        <f>'Прил 3'!O81</f>
        <v>0</v>
      </c>
      <c r="Q40" s="75">
        <f>'Прил 3'!P81</f>
        <v>0</v>
      </c>
      <c r="R40" s="75">
        <f>'Прил 3'!Q81</f>
        <v>1199.8</v>
      </c>
      <c r="S40" s="75">
        <f>'Прил 3'!R81</f>
        <v>1199.8</v>
      </c>
      <c r="T40" s="75">
        <f t="shared" si="3"/>
        <v>0</v>
      </c>
      <c r="U40" s="75">
        <f>'Прил 3'!U81</f>
        <v>0</v>
      </c>
      <c r="V40" s="75">
        <f>'Прил 3'!V81</f>
        <v>0</v>
      </c>
      <c r="W40" s="108"/>
    </row>
    <row r="41" spans="1:27" ht="30" x14ac:dyDescent="0.25">
      <c r="A41" s="122">
        <v>11</v>
      </c>
      <c r="B41" s="140" t="s">
        <v>167</v>
      </c>
      <c r="C41" s="153" t="s">
        <v>80</v>
      </c>
      <c r="D41" s="61" t="s">
        <v>145</v>
      </c>
      <c r="E41" s="58"/>
      <c r="F41" s="58"/>
      <c r="G41" s="58"/>
      <c r="H41" s="58"/>
      <c r="I41" s="75">
        <f t="shared" ref="I41:V41" si="15">I43</f>
        <v>1244.03531</v>
      </c>
      <c r="J41" s="75">
        <f t="shared" si="15"/>
        <v>1244.03531</v>
      </c>
      <c r="K41" s="75">
        <f t="shared" si="15"/>
        <v>0</v>
      </c>
      <c r="L41" s="75">
        <f t="shared" si="15"/>
        <v>0</v>
      </c>
      <c r="M41" s="75">
        <f t="shared" si="15"/>
        <v>0</v>
      </c>
      <c r="N41" s="75">
        <f t="shared" si="15"/>
        <v>0</v>
      </c>
      <c r="O41" s="75">
        <f t="shared" si="1"/>
        <v>0</v>
      </c>
      <c r="P41" s="75">
        <f t="shared" si="15"/>
        <v>0</v>
      </c>
      <c r="Q41" s="75">
        <f t="shared" si="15"/>
        <v>0</v>
      </c>
      <c r="R41" s="75">
        <f t="shared" si="15"/>
        <v>0</v>
      </c>
      <c r="S41" s="75">
        <f t="shared" si="15"/>
        <v>0</v>
      </c>
      <c r="T41" s="75">
        <f t="shared" si="3"/>
        <v>0</v>
      </c>
      <c r="U41" s="75">
        <f t="shared" si="15"/>
        <v>0</v>
      </c>
      <c r="V41" s="75">
        <f t="shared" si="15"/>
        <v>0</v>
      </c>
      <c r="W41" s="108"/>
    </row>
    <row r="42" spans="1:27" ht="18.75" customHeight="1" x14ac:dyDescent="0.25">
      <c r="A42" s="122"/>
      <c r="B42" s="141"/>
      <c r="C42" s="154"/>
      <c r="D42" s="60" t="s">
        <v>146</v>
      </c>
      <c r="E42" s="58"/>
      <c r="F42" s="58"/>
      <c r="G42" s="58"/>
      <c r="H42" s="58"/>
      <c r="I42" s="75"/>
      <c r="J42" s="75"/>
      <c r="K42" s="75"/>
      <c r="L42" s="75"/>
      <c r="M42" s="75"/>
      <c r="N42" s="75"/>
      <c r="O42" s="75">
        <f t="shared" si="1"/>
        <v>0</v>
      </c>
      <c r="P42" s="75"/>
      <c r="Q42" s="75"/>
      <c r="R42" s="75"/>
      <c r="S42" s="75"/>
      <c r="T42" s="75"/>
      <c r="U42" s="75"/>
      <c r="V42" s="75"/>
      <c r="W42" s="108"/>
    </row>
    <row r="43" spans="1:27" ht="75" customHeight="1" x14ac:dyDescent="0.25">
      <c r="A43" s="122"/>
      <c r="B43" s="141"/>
      <c r="C43" s="154"/>
      <c r="D43" s="61" t="str">
        <f>D40</f>
        <v>администрация города Ачинска</v>
      </c>
      <c r="E43" s="58" t="s">
        <v>150</v>
      </c>
      <c r="F43" s="58" t="s">
        <v>158</v>
      </c>
      <c r="G43" s="58">
        <v>410086180</v>
      </c>
      <c r="H43" s="58">
        <v>243</v>
      </c>
      <c r="I43" s="75">
        <f>'[6]приложение 1'!$H$80</f>
        <v>1244.03531</v>
      </c>
      <c r="J43" s="75">
        <f>'[6]приложение 1'!$J$80</f>
        <v>1244.03531</v>
      </c>
      <c r="K43" s="75">
        <v>0</v>
      </c>
      <c r="L43" s="75">
        <v>0</v>
      </c>
      <c r="M43" s="75">
        <v>0</v>
      </c>
      <c r="N43" s="75">
        <v>0</v>
      </c>
      <c r="O43" s="75">
        <f t="shared" si="1"/>
        <v>0</v>
      </c>
      <c r="P43" s="75">
        <v>0</v>
      </c>
      <c r="Q43" s="75">
        <v>0</v>
      </c>
      <c r="R43" s="75">
        <v>0</v>
      </c>
      <c r="S43" s="75">
        <f>'Прил 3'!R88</f>
        <v>0</v>
      </c>
      <c r="T43" s="75">
        <f t="shared" si="3"/>
        <v>0</v>
      </c>
      <c r="U43" s="75">
        <v>0</v>
      </c>
      <c r="V43" s="75">
        <v>0</v>
      </c>
      <c r="W43" s="108"/>
    </row>
    <row r="44" spans="1:27" ht="36.75" customHeight="1" x14ac:dyDescent="0.25">
      <c r="A44" s="122">
        <v>12</v>
      </c>
      <c r="B44" s="153" t="s">
        <v>34</v>
      </c>
      <c r="C44" s="153" t="s">
        <v>35</v>
      </c>
      <c r="D44" s="61" t="s">
        <v>145</v>
      </c>
      <c r="E44" s="58"/>
      <c r="F44" s="58"/>
      <c r="G44" s="58"/>
      <c r="H44" s="58"/>
      <c r="I44" s="75">
        <f t="shared" ref="I44:V44" si="16">I46+I47</f>
        <v>103071.38983999999</v>
      </c>
      <c r="J44" s="75">
        <f t="shared" si="16"/>
        <v>94857.792029999982</v>
      </c>
      <c r="K44" s="75">
        <f t="shared" si="16"/>
        <v>11309.169580000002</v>
      </c>
      <c r="L44" s="75">
        <f t="shared" si="16"/>
        <v>11304.8482</v>
      </c>
      <c r="M44" s="75">
        <f t="shared" si="16"/>
        <v>31713.545899999994</v>
      </c>
      <c r="N44" s="75">
        <f t="shared" si="16"/>
        <v>31713.456339999997</v>
      </c>
      <c r="O44" s="75">
        <f t="shared" si="1"/>
        <v>8.9559999996708939E-2</v>
      </c>
      <c r="P44" s="75">
        <f t="shared" si="16"/>
        <v>58046.975300000006</v>
      </c>
      <c r="Q44" s="75">
        <f t="shared" si="16"/>
        <v>57688.737460000004</v>
      </c>
      <c r="R44" s="75">
        <f t="shared" si="16"/>
        <v>91819.179149999996</v>
      </c>
      <c r="S44" s="75">
        <f t="shared" si="16"/>
        <v>91386.162269999986</v>
      </c>
      <c r="T44" s="75">
        <f t="shared" si="3"/>
        <v>-433.01688000001013</v>
      </c>
      <c r="U44" s="75">
        <f t="shared" si="16"/>
        <v>90445.638449999999</v>
      </c>
      <c r="V44" s="75">
        <f t="shared" si="16"/>
        <v>78359.5</v>
      </c>
      <c r="W44" s="61"/>
      <c r="AA44" s="43">
        <f>46736.5</f>
        <v>46736.5</v>
      </c>
    </row>
    <row r="45" spans="1:27" x14ac:dyDescent="0.25">
      <c r="A45" s="122"/>
      <c r="B45" s="154"/>
      <c r="C45" s="154"/>
      <c r="D45" s="60" t="s">
        <v>146</v>
      </c>
      <c r="E45" s="58"/>
      <c r="F45" s="58"/>
      <c r="G45" s="58"/>
      <c r="H45" s="58"/>
      <c r="I45" s="48"/>
      <c r="J45" s="48"/>
      <c r="K45" s="48"/>
      <c r="L45" s="48"/>
      <c r="M45" s="48"/>
      <c r="N45" s="48"/>
      <c r="O45" s="75">
        <f t="shared" si="1"/>
        <v>0</v>
      </c>
      <c r="P45" s="48"/>
      <c r="Q45" s="48"/>
      <c r="R45" s="48"/>
      <c r="S45" s="48"/>
      <c r="T45" s="48"/>
      <c r="U45" s="48"/>
      <c r="V45" s="48"/>
      <c r="W45" s="61"/>
      <c r="AA45" s="43">
        <f>U44-AA44</f>
        <v>43709.138449999999</v>
      </c>
    </row>
    <row r="46" spans="1:27" ht="52.5" customHeight="1" x14ac:dyDescent="0.25">
      <c r="A46" s="122"/>
      <c r="B46" s="154"/>
      <c r="C46" s="154"/>
      <c r="D46" s="61" t="str">
        <f>D50</f>
        <v>администрация города Ачинска</v>
      </c>
      <c r="E46" s="58"/>
      <c r="F46" s="58"/>
      <c r="G46" s="58"/>
      <c r="H46" s="75"/>
      <c r="I46" s="75">
        <f t="shared" ref="I46:V46" si="17">I50+I53+I56+I59+I62+I65+I68+I71+I74+I77+I80+I83+I86+I89+I92+I95+I101+I104+I117+I123+I129+I132+I110+I135+I138+I141+I144</f>
        <v>78634.016149999996</v>
      </c>
      <c r="J46" s="75">
        <f t="shared" si="17"/>
        <v>70420.418339999989</v>
      </c>
      <c r="K46" s="75">
        <f t="shared" si="17"/>
        <v>11309.169580000002</v>
      </c>
      <c r="L46" s="75">
        <f t="shared" si="17"/>
        <v>11304.8482</v>
      </c>
      <c r="M46" s="75">
        <f t="shared" si="17"/>
        <v>31713.545899999994</v>
      </c>
      <c r="N46" s="75">
        <f t="shared" si="17"/>
        <v>31713.456339999997</v>
      </c>
      <c r="O46" s="75">
        <f t="shared" si="1"/>
        <v>8.9559999996708939E-2</v>
      </c>
      <c r="P46" s="75">
        <f t="shared" si="17"/>
        <v>52714.022780000007</v>
      </c>
      <c r="Q46" s="75">
        <f t="shared" si="17"/>
        <v>52357.894650000002</v>
      </c>
      <c r="R46" s="75">
        <f t="shared" si="17"/>
        <v>81626.68939</v>
      </c>
      <c r="S46" s="75">
        <f t="shared" si="17"/>
        <v>81193.672509999989</v>
      </c>
      <c r="T46" s="75">
        <f t="shared" si="3"/>
        <v>-433.01688000001013</v>
      </c>
      <c r="U46" s="75">
        <f t="shared" si="17"/>
        <v>60123.200000000004</v>
      </c>
      <c r="V46" s="75">
        <f t="shared" si="17"/>
        <v>60123.200000000004</v>
      </c>
      <c r="W46" s="61"/>
    </row>
    <row r="47" spans="1:27" ht="52.5" customHeight="1" x14ac:dyDescent="0.25">
      <c r="A47" s="122"/>
      <c r="B47" s="169"/>
      <c r="C47" s="169"/>
      <c r="D47" s="61" t="str">
        <f>D113</f>
        <v>МКУ "УКС"</v>
      </c>
      <c r="E47" s="58"/>
      <c r="F47" s="58"/>
      <c r="G47" s="58"/>
      <c r="H47" s="58"/>
      <c r="I47" s="75">
        <f>I113+I116</f>
        <v>24437.37369</v>
      </c>
      <c r="J47" s="75">
        <f>J113+J116</f>
        <v>24437.37369</v>
      </c>
      <c r="K47" s="75">
        <f t="shared" ref="K47:V47" si="18">K113</f>
        <v>0</v>
      </c>
      <c r="L47" s="75">
        <f t="shared" si="18"/>
        <v>0</v>
      </c>
      <c r="M47" s="75">
        <f t="shared" si="18"/>
        <v>0</v>
      </c>
      <c r="N47" s="75">
        <f t="shared" si="18"/>
        <v>0</v>
      </c>
      <c r="O47" s="75">
        <f t="shared" si="1"/>
        <v>0</v>
      </c>
      <c r="P47" s="75">
        <f t="shared" si="18"/>
        <v>5332.9525199999998</v>
      </c>
      <c r="Q47" s="75">
        <f t="shared" si="18"/>
        <v>5330.8428100000001</v>
      </c>
      <c r="R47" s="75">
        <f t="shared" si="18"/>
        <v>10192.48976</v>
      </c>
      <c r="S47" s="75">
        <f t="shared" si="18"/>
        <v>10192.48976</v>
      </c>
      <c r="T47" s="75">
        <f t="shared" si="3"/>
        <v>0</v>
      </c>
      <c r="U47" s="75">
        <f t="shared" si="18"/>
        <v>30322.438450000001</v>
      </c>
      <c r="V47" s="75">
        <f t="shared" si="18"/>
        <v>18236.3</v>
      </c>
      <c r="W47" s="61"/>
    </row>
    <row r="48" spans="1:27" ht="30" x14ac:dyDescent="0.25">
      <c r="A48" s="122">
        <v>13</v>
      </c>
      <c r="B48" s="140" t="s">
        <v>168</v>
      </c>
      <c r="C48" s="145" t="s">
        <v>17</v>
      </c>
      <c r="D48" s="61" t="s">
        <v>145</v>
      </c>
      <c r="E48" s="58"/>
      <c r="F48" s="58"/>
      <c r="G48" s="58"/>
      <c r="H48" s="58"/>
      <c r="I48" s="75">
        <f>I50</f>
        <v>188</v>
      </c>
      <c r="J48" s="75">
        <f t="shared" ref="J48:V48" si="19">J50</f>
        <v>188</v>
      </c>
      <c r="K48" s="75">
        <f t="shared" si="19"/>
        <v>0</v>
      </c>
      <c r="L48" s="75">
        <f t="shared" si="19"/>
        <v>0</v>
      </c>
      <c r="M48" s="75">
        <f t="shared" si="19"/>
        <v>0</v>
      </c>
      <c r="N48" s="75">
        <f t="shared" si="19"/>
        <v>0</v>
      </c>
      <c r="O48" s="75">
        <f t="shared" si="1"/>
        <v>0</v>
      </c>
      <c r="P48" s="75">
        <f t="shared" si="19"/>
        <v>399.18857000000003</v>
      </c>
      <c r="Q48" s="75">
        <f t="shared" si="19"/>
        <v>176.4</v>
      </c>
      <c r="R48" s="75">
        <f t="shared" si="19"/>
        <v>176.4</v>
      </c>
      <c r="S48" s="75">
        <f t="shared" si="19"/>
        <v>176.4</v>
      </c>
      <c r="T48" s="75">
        <f t="shared" si="3"/>
        <v>0</v>
      </c>
      <c r="U48" s="75">
        <f t="shared" si="19"/>
        <v>399.2</v>
      </c>
      <c r="V48" s="75">
        <f t="shared" si="19"/>
        <v>399.2</v>
      </c>
      <c r="W48" s="108"/>
    </row>
    <row r="49" spans="1:23" x14ac:dyDescent="0.25">
      <c r="A49" s="122"/>
      <c r="B49" s="141"/>
      <c r="C49" s="146"/>
      <c r="D49" s="60" t="s">
        <v>146</v>
      </c>
      <c r="E49" s="58"/>
      <c r="F49" s="58"/>
      <c r="G49" s="58"/>
      <c r="H49" s="58"/>
      <c r="I49" s="75"/>
      <c r="J49" s="75"/>
      <c r="K49" s="75"/>
      <c r="L49" s="75"/>
      <c r="M49" s="75"/>
      <c r="N49" s="75"/>
      <c r="O49" s="75">
        <f t="shared" si="1"/>
        <v>0</v>
      </c>
      <c r="P49" s="75"/>
      <c r="Q49" s="75"/>
      <c r="R49" s="75"/>
      <c r="S49" s="75"/>
      <c r="T49" s="75"/>
      <c r="U49" s="75"/>
      <c r="V49" s="75"/>
      <c r="W49" s="108"/>
    </row>
    <row r="50" spans="1:23" ht="38.25" customHeight="1" x14ac:dyDescent="0.25">
      <c r="A50" s="122"/>
      <c r="B50" s="141"/>
      <c r="C50" s="146"/>
      <c r="D50" s="61" t="str">
        <f>D43</f>
        <v>администрация города Ачинска</v>
      </c>
      <c r="E50" s="58">
        <v>730</v>
      </c>
      <c r="F50" s="58" t="s">
        <v>169</v>
      </c>
      <c r="G50" s="3" t="s">
        <v>170</v>
      </c>
      <c r="H50" s="58">
        <v>244</v>
      </c>
      <c r="I50" s="75">
        <f>'[6]приложение 1'!$H$103</f>
        <v>188</v>
      </c>
      <c r="J50" s="75">
        <f>'[6]приложение 1'!$J$108</f>
        <v>188</v>
      </c>
      <c r="K50" s="75">
        <f>'Прил 3'!K102</f>
        <v>0</v>
      </c>
      <c r="L50" s="75">
        <f>'Прил 3'!L102</f>
        <v>0</v>
      </c>
      <c r="M50" s="75">
        <f>'Прил 3'!M102</f>
        <v>0</v>
      </c>
      <c r="N50" s="75">
        <f>'Прил 3'!N102</f>
        <v>0</v>
      </c>
      <c r="O50" s="75">
        <f t="shared" si="1"/>
        <v>0</v>
      </c>
      <c r="P50" s="75">
        <f>'Прил 3'!O102</f>
        <v>399.18857000000003</v>
      </c>
      <c r="Q50" s="75">
        <f>'Прил 3'!P102</f>
        <v>176.4</v>
      </c>
      <c r="R50" s="75">
        <f>'Прил 3'!Q102</f>
        <v>176.4</v>
      </c>
      <c r="S50" s="75">
        <f>'Прил 3'!R102</f>
        <v>176.4</v>
      </c>
      <c r="T50" s="75">
        <f t="shared" si="3"/>
        <v>0</v>
      </c>
      <c r="U50" s="75">
        <f>'[7]прил 2 к  2 подпрогр'!$M$33</f>
        <v>399.2</v>
      </c>
      <c r="V50" s="75">
        <f>'[7]прил 2 к  2 подпрогр'!$N$33</f>
        <v>399.2</v>
      </c>
      <c r="W50" s="108"/>
    </row>
    <row r="51" spans="1:23" ht="30" x14ac:dyDescent="0.25">
      <c r="A51" s="122">
        <v>14</v>
      </c>
      <c r="B51" s="140" t="s">
        <v>171</v>
      </c>
      <c r="C51" s="145" t="s">
        <v>18</v>
      </c>
      <c r="D51" s="61" t="s">
        <v>145</v>
      </c>
      <c r="E51" s="58"/>
      <c r="F51" s="58"/>
      <c r="G51" s="58"/>
      <c r="H51" s="58"/>
      <c r="I51" s="75">
        <f>I53</f>
        <v>30610.799999999999</v>
      </c>
      <c r="J51" s="75">
        <f t="shared" ref="J51:V51" si="20">J53</f>
        <v>29516.47392</v>
      </c>
      <c r="K51" s="75">
        <f t="shared" si="20"/>
        <v>9740.4595200000003</v>
      </c>
      <c r="L51" s="75">
        <f t="shared" si="20"/>
        <v>9740.4595200000003</v>
      </c>
      <c r="M51" s="75">
        <f t="shared" si="20"/>
        <v>15284.241169999999</v>
      </c>
      <c r="N51" s="75">
        <f t="shared" si="20"/>
        <v>15284.151610000001</v>
      </c>
      <c r="O51" s="75">
        <f t="shared" si="1"/>
        <v>8.9559999998527928E-2</v>
      </c>
      <c r="P51" s="75">
        <f t="shared" si="20"/>
        <v>19975.665720000001</v>
      </c>
      <c r="Q51" s="75">
        <f t="shared" si="20"/>
        <v>19975.656159999999</v>
      </c>
      <c r="R51" s="75">
        <f t="shared" si="20"/>
        <v>29583.5</v>
      </c>
      <c r="S51" s="75">
        <f t="shared" si="20"/>
        <v>29178.95968</v>
      </c>
      <c r="T51" s="75">
        <f t="shared" si="3"/>
        <v>-404.54032000000007</v>
      </c>
      <c r="U51" s="75">
        <f t="shared" si="20"/>
        <v>29583.5</v>
      </c>
      <c r="V51" s="75">
        <f t="shared" si="20"/>
        <v>29583.5</v>
      </c>
      <c r="W51" s="119" t="s">
        <v>312</v>
      </c>
    </row>
    <row r="52" spans="1:23" x14ac:dyDescent="0.25">
      <c r="A52" s="122"/>
      <c r="B52" s="141"/>
      <c r="C52" s="146"/>
      <c r="D52" s="60" t="s">
        <v>146</v>
      </c>
      <c r="E52" s="58"/>
      <c r="F52" s="58"/>
      <c r="G52" s="58"/>
      <c r="H52" s="58"/>
      <c r="I52" s="75"/>
      <c r="J52" s="75"/>
      <c r="K52" s="75"/>
      <c r="L52" s="75"/>
      <c r="M52" s="75"/>
      <c r="N52" s="75"/>
      <c r="O52" s="75">
        <f t="shared" si="1"/>
        <v>0</v>
      </c>
      <c r="P52" s="75"/>
      <c r="Q52" s="75"/>
      <c r="R52" s="75"/>
      <c r="S52" s="75"/>
      <c r="T52" s="75"/>
      <c r="U52" s="75"/>
      <c r="V52" s="75"/>
      <c r="W52" s="120"/>
    </row>
    <row r="53" spans="1:23" ht="42" customHeight="1" x14ac:dyDescent="0.25">
      <c r="A53" s="122"/>
      <c r="B53" s="141"/>
      <c r="C53" s="146"/>
      <c r="D53" s="61" t="str">
        <f>D50</f>
        <v>администрация города Ачинска</v>
      </c>
      <c r="E53" s="58">
        <v>730</v>
      </c>
      <c r="F53" s="3" t="s">
        <v>172</v>
      </c>
      <c r="G53" s="3" t="s">
        <v>173</v>
      </c>
      <c r="H53" s="58">
        <v>244</v>
      </c>
      <c r="I53" s="75">
        <f>'[6]приложение 1'!$H$115</f>
        <v>30610.799999999999</v>
      </c>
      <c r="J53" s="75">
        <f>'[6]приложение 1'!$J$115</f>
        <v>29516.47392</v>
      </c>
      <c r="K53" s="75">
        <f>'Прил 3'!K109</f>
        <v>9740.4595200000003</v>
      </c>
      <c r="L53" s="75">
        <f>'Прил 3'!L109</f>
        <v>9740.4595200000003</v>
      </c>
      <c r="M53" s="75">
        <f>'Прил 3'!M109</f>
        <v>15284.241169999999</v>
      </c>
      <c r="N53" s="75">
        <f>'Прил 3'!N109</f>
        <v>15284.151610000001</v>
      </c>
      <c r="O53" s="75">
        <f t="shared" si="1"/>
        <v>8.9559999998527928E-2</v>
      </c>
      <c r="P53" s="75">
        <f>'Прил 3'!O109</f>
        <v>19975.665720000001</v>
      </c>
      <c r="Q53" s="75">
        <f>'Прил 3'!P109</f>
        <v>19975.656159999999</v>
      </c>
      <c r="R53" s="75">
        <f>'Прил 3'!Q109</f>
        <v>29583.5</v>
      </c>
      <c r="S53" s="75">
        <f>'Прил 3'!R109</f>
        <v>29178.95968</v>
      </c>
      <c r="T53" s="75">
        <f t="shared" si="3"/>
        <v>-404.54032000000007</v>
      </c>
      <c r="U53" s="75">
        <f>'[7]прил 2 к  2 подпрогр'!$M$34</f>
        <v>29583.5</v>
      </c>
      <c r="V53" s="75">
        <f>'[7]прил 2 к  2 подпрогр'!$N$34</f>
        <v>29583.5</v>
      </c>
      <c r="W53" s="121"/>
    </row>
    <row r="54" spans="1:23" ht="50.25" customHeight="1" x14ac:dyDescent="0.25">
      <c r="A54" s="122">
        <v>15</v>
      </c>
      <c r="B54" s="140" t="s">
        <v>174</v>
      </c>
      <c r="C54" s="145" t="s">
        <v>19</v>
      </c>
      <c r="D54" s="61" t="s">
        <v>145</v>
      </c>
      <c r="E54" s="58"/>
      <c r="F54" s="58"/>
      <c r="G54" s="58"/>
      <c r="H54" s="58"/>
      <c r="I54" s="75">
        <f>I56</f>
        <v>10635.883600000001</v>
      </c>
      <c r="J54" s="75">
        <f t="shared" ref="J54:V54" si="21">J56</f>
        <v>10591.072539999999</v>
      </c>
      <c r="K54" s="75">
        <f t="shared" si="21"/>
        <v>0</v>
      </c>
      <c r="L54" s="75">
        <f t="shared" si="21"/>
        <v>0</v>
      </c>
      <c r="M54" s="75">
        <f t="shared" si="21"/>
        <v>3410.9893499999998</v>
      </c>
      <c r="N54" s="75">
        <f t="shared" si="21"/>
        <v>3410.9893499999998</v>
      </c>
      <c r="O54" s="75">
        <f t="shared" si="1"/>
        <v>0</v>
      </c>
      <c r="P54" s="75">
        <f t="shared" si="21"/>
        <v>7331.94308</v>
      </c>
      <c r="Q54" s="75">
        <f t="shared" si="21"/>
        <v>7331.94308</v>
      </c>
      <c r="R54" s="75">
        <f t="shared" si="21"/>
        <v>11686.72489</v>
      </c>
      <c r="S54" s="75">
        <f t="shared" si="21"/>
        <v>11685.460139999999</v>
      </c>
      <c r="T54" s="75">
        <f t="shared" si="3"/>
        <v>-1.2647500000002765</v>
      </c>
      <c r="U54" s="75">
        <f t="shared" si="21"/>
        <v>10046.1</v>
      </c>
      <c r="V54" s="75">
        <f t="shared" si="21"/>
        <v>10046.1</v>
      </c>
      <c r="W54" s="119" t="s">
        <v>316</v>
      </c>
    </row>
    <row r="55" spans="1:23" ht="29.25" customHeight="1" x14ac:dyDescent="0.25">
      <c r="A55" s="122"/>
      <c r="B55" s="141"/>
      <c r="C55" s="146"/>
      <c r="D55" s="60" t="s">
        <v>146</v>
      </c>
      <c r="E55" s="58"/>
      <c r="F55" s="58"/>
      <c r="G55" s="58"/>
      <c r="H55" s="58"/>
      <c r="I55" s="75"/>
      <c r="J55" s="75"/>
      <c r="K55" s="75"/>
      <c r="L55" s="75"/>
      <c r="M55" s="75"/>
      <c r="N55" s="75"/>
      <c r="O55" s="75">
        <f t="shared" si="1"/>
        <v>0</v>
      </c>
      <c r="P55" s="75"/>
      <c r="Q55" s="75"/>
      <c r="R55" s="75"/>
      <c r="S55" s="75"/>
      <c r="T55" s="75"/>
      <c r="U55" s="75"/>
      <c r="V55" s="75"/>
      <c r="W55" s="120"/>
    </row>
    <row r="56" spans="1:23" ht="36" customHeight="1" x14ac:dyDescent="0.25">
      <c r="A56" s="122"/>
      <c r="B56" s="141"/>
      <c r="C56" s="146"/>
      <c r="D56" s="61" t="str">
        <f>D53</f>
        <v>администрация города Ачинска</v>
      </c>
      <c r="E56" s="58">
        <v>730</v>
      </c>
      <c r="F56" s="3" t="s">
        <v>172</v>
      </c>
      <c r="G56" s="3" t="s">
        <v>175</v>
      </c>
      <c r="H56" s="58">
        <v>244</v>
      </c>
      <c r="I56" s="75">
        <f>'[6]приложение 1'!$H$122</f>
        <v>10635.883600000001</v>
      </c>
      <c r="J56" s="75">
        <f>'[6]приложение 1'!$J$122</f>
        <v>10591.072539999999</v>
      </c>
      <c r="K56" s="75">
        <f>'Прил 3'!K116</f>
        <v>0</v>
      </c>
      <c r="L56" s="75">
        <f>'Прил 3'!L116</f>
        <v>0</v>
      </c>
      <c r="M56" s="75">
        <f>'Прил 3'!M116</f>
        <v>3410.9893499999998</v>
      </c>
      <c r="N56" s="75">
        <f>'Прил 3'!N116</f>
        <v>3410.9893499999998</v>
      </c>
      <c r="O56" s="75">
        <f t="shared" si="1"/>
        <v>0</v>
      </c>
      <c r="P56" s="75">
        <f>'Прил 3'!O116</f>
        <v>7331.94308</v>
      </c>
      <c r="Q56" s="75">
        <f>'Прил 3'!P116</f>
        <v>7331.94308</v>
      </c>
      <c r="R56" s="75">
        <f>'Прил 3'!Q116</f>
        <v>11686.72489</v>
      </c>
      <c r="S56" s="75">
        <f>'Прил 3'!R116</f>
        <v>11685.460139999999</v>
      </c>
      <c r="T56" s="75">
        <f t="shared" si="3"/>
        <v>-1.2647500000002765</v>
      </c>
      <c r="U56" s="75">
        <f>'[7]прил 2 к  2 подпрогр'!$M$35</f>
        <v>10046.1</v>
      </c>
      <c r="V56" s="75">
        <f>'[7]прил 2 к  2 подпрогр'!$N$35</f>
        <v>10046.1</v>
      </c>
      <c r="W56" s="121"/>
    </row>
    <row r="57" spans="1:23" ht="31.5" hidden="1" customHeight="1" x14ac:dyDescent="0.25">
      <c r="A57" s="122">
        <v>14</v>
      </c>
      <c r="B57" s="140" t="s">
        <v>176</v>
      </c>
      <c r="C57" s="145" t="s">
        <v>81</v>
      </c>
      <c r="D57" s="61" t="s">
        <v>145</v>
      </c>
      <c r="E57" s="58"/>
      <c r="F57" s="3"/>
      <c r="G57" s="3"/>
      <c r="H57" s="58"/>
      <c r="I57" s="75"/>
      <c r="J57" s="75"/>
      <c r="K57" s="75"/>
      <c r="L57" s="75"/>
      <c r="M57" s="75"/>
      <c r="N57" s="75"/>
      <c r="O57" s="75">
        <f t="shared" si="1"/>
        <v>0</v>
      </c>
      <c r="P57" s="75"/>
      <c r="Q57" s="75"/>
      <c r="R57" s="75"/>
      <c r="S57" s="75"/>
      <c r="T57" s="75">
        <f t="shared" si="3"/>
        <v>0</v>
      </c>
      <c r="U57" s="75"/>
      <c r="V57" s="75"/>
      <c r="W57" s="108"/>
    </row>
    <row r="58" spans="1:23" ht="17.25" hidden="1" customHeight="1" x14ac:dyDescent="0.25">
      <c r="A58" s="122"/>
      <c r="B58" s="141"/>
      <c r="C58" s="146"/>
      <c r="D58" s="60" t="s">
        <v>146</v>
      </c>
      <c r="E58" s="58"/>
      <c r="F58" s="3"/>
      <c r="G58" s="3"/>
      <c r="H58" s="58"/>
      <c r="I58" s="75"/>
      <c r="J58" s="75"/>
      <c r="K58" s="75"/>
      <c r="L58" s="75"/>
      <c r="M58" s="75"/>
      <c r="N58" s="75"/>
      <c r="O58" s="75">
        <f t="shared" si="1"/>
        <v>0</v>
      </c>
      <c r="P58" s="75"/>
      <c r="Q58" s="75"/>
      <c r="R58" s="75"/>
      <c r="S58" s="75"/>
      <c r="T58" s="75">
        <f t="shared" si="3"/>
        <v>0</v>
      </c>
      <c r="U58" s="75"/>
      <c r="V58" s="75"/>
      <c r="W58" s="108"/>
    </row>
    <row r="59" spans="1:23" ht="45" hidden="1" customHeight="1" x14ac:dyDescent="0.25">
      <c r="A59" s="122"/>
      <c r="B59" s="141"/>
      <c r="C59" s="146"/>
      <c r="D59" s="61" t="str">
        <f>D56</f>
        <v>администрация города Ачинска</v>
      </c>
      <c r="E59" s="58" t="s">
        <v>150</v>
      </c>
      <c r="F59" s="58" t="s">
        <v>172</v>
      </c>
      <c r="G59" s="58">
        <v>420086020</v>
      </c>
      <c r="H59" s="58" t="s">
        <v>177</v>
      </c>
      <c r="I59" s="75"/>
      <c r="J59" s="75"/>
      <c r="K59" s="75"/>
      <c r="L59" s="75"/>
      <c r="M59" s="75"/>
      <c r="N59" s="75"/>
      <c r="O59" s="75">
        <f t="shared" si="1"/>
        <v>0</v>
      </c>
      <c r="P59" s="75"/>
      <c r="Q59" s="75"/>
      <c r="R59" s="75"/>
      <c r="S59" s="75"/>
      <c r="T59" s="75">
        <f t="shared" si="3"/>
        <v>0</v>
      </c>
      <c r="U59" s="75"/>
      <c r="V59" s="75"/>
      <c r="W59" s="108"/>
    </row>
    <row r="60" spans="1:23" ht="34.5" customHeight="1" x14ac:dyDescent="0.25">
      <c r="A60" s="122">
        <v>16</v>
      </c>
      <c r="B60" s="140" t="s">
        <v>176</v>
      </c>
      <c r="C60" s="158" t="s">
        <v>20</v>
      </c>
      <c r="D60" s="61" t="s">
        <v>145</v>
      </c>
      <c r="E60" s="58"/>
      <c r="F60" s="58"/>
      <c r="G60" s="58"/>
      <c r="H60" s="58"/>
      <c r="I60" s="75">
        <f>I62</f>
        <v>6350.9692299999997</v>
      </c>
      <c r="J60" s="75">
        <f t="shared" ref="J60:V60" si="22">J62</f>
        <v>6198.0079799999994</v>
      </c>
      <c r="K60" s="75">
        <f t="shared" si="22"/>
        <v>171.04698999999999</v>
      </c>
      <c r="L60" s="75">
        <f t="shared" si="22"/>
        <v>171.04698999999999</v>
      </c>
      <c r="M60" s="75">
        <f t="shared" si="22"/>
        <v>3012.1301899999999</v>
      </c>
      <c r="N60" s="75">
        <f t="shared" si="22"/>
        <v>3012.1301899999999</v>
      </c>
      <c r="O60" s="75">
        <f t="shared" si="1"/>
        <v>0</v>
      </c>
      <c r="P60" s="75">
        <f t="shared" si="22"/>
        <v>5985.7165400000004</v>
      </c>
      <c r="Q60" s="75">
        <f t="shared" si="22"/>
        <v>5985.7165400000004</v>
      </c>
      <c r="R60" s="75">
        <f t="shared" si="22"/>
        <v>7870.9918600000001</v>
      </c>
      <c r="S60" s="75">
        <f t="shared" si="22"/>
        <v>7868.9757399999999</v>
      </c>
      <c r="T60" s="75">
        <f t="shared" si="3"/>
        <v>-2.0161200000002282</v>
      </c>
      <c r="U60" s="75">
        <f t="shared" si="22"/>
        <v>4999.8</v>
      </c>
      <c r="V60" s="75">
        <f t="shared" si="22"/>
        <v>4999.8</v>
      </c>
      <c r="W60" s="119" t="s">
        <v>316</v>
      </c>
    </row>
    <row r="61" spans="1:23" ht="30" customHeight="1" x14ac:dyDescent="0.25">
      <c r="A61" s="122"/>
      <c r="B61" s="141"/>
      <c r="C61" s="159"/>
      <c r="D61" s="60" t="s">
        <v>146</v>
      </c>
      <c r="E61" s="58"/>
      <c r="F61" s="58"/>
      <c r="G61" s="58"/>
      <c r="H61" s="58"/>
      <c r="I61" s="75"/>
      <c r="J61" s="75"/>
      <c r="K61" s="75"/>
      <c r="L61" s="75"/>
      <c r="M61" s="75"/>
      <c r="N61" s="75"/>
      <c r="O61" s="75">
        <f t="shared" si="1"/>
        <v>0</v>
      </c>
      <c r="P61" s="75"/>
      <c r="Q61" s="75"/>
      <c r="R61" s="75"/>
      <c r="S61" s="75"/>
      <c r="T61" s="75"/>
      <c r="U61" s="75"/>
      <c r="V61" s="29"/>
      <c r="W61" s="120"/>
    </row>
    <row r="62" spans="1:23" ht="39.75" customHeight="1" x14ac:dyDescent="0.25">
      <c r="A62" s="122"/>
      <c r="B62" s="141"/>
      <c r="C62" s="159"/>
      <c r="D62" s="61" t="str">
        <f>D59</f>
        <v>администрация города Ачинска</v>
      </c>
      <c r="E62" s="58">
        <v>730</v>
      </c>
      <c r="F62" s="3" t="s">
        <v>172</v>
      </c>
      <c r="G62" s="3" t="s">
        <v>179</v>
      </c>
      <c r="H62" s="58">
        <v>244</v>
      </c>
      <c r="I62" s="75">
        <f>'[6]приложение 1'!$H$129</f>
        <v>6350.9692299999997</v>
      </c>
      <c r="J62" s="75">
        <f>'[6]приложение 1'!$J$129</f>
        <v>6198.0079799999994</v>
      </c>
      <c r="K62" s="75">
        <f>'Прил 3'!K123</f>
        <v>171.04698999999999</v>
      </c>
      <c r="L62" s="75">
        <f>'Прил 3'!L123</f>
        <v>171.04698999999999</v>
      </c>
      <c r="M62" s="75">
        <f>'Прил 3'!M123</f>
        <v>3012.1301899999999</v>
      </c>
      <c r="N62" s="75">
        <f>'Прил 3'!N123</f>
        <v>3012.1301899999999</v>
      </c>
      <c r="O62" s="75">
        <f t="shared" si="1"/>
        <v>0</v>
      </c>
      <c r="P62" s="75">
        <f>'Прил 3'!O123</f>
        <v>5985.7165400000004</v>
      </c>
      <c r="Q62" s="75">
        <f>'Прил 3'!P123</f>
        <v>5985.7165400000004</v>
      </c>
      <c r="R62" s="75">
        <f>'Прил 3'!Q123</f>
        <v>7870.9918600000001</v>
      </c>
      <c r="S62" s="75">
        <f>'Прил 3'!R123</f>
        <v>7868.9757399999999</v>
      </c>
      <c r="T62" s="75">
        <f t="shared" si="3"/>
        <v>-2.0161200000002282</v>
      </c>
      <c r="U62" s="75">
        <f>'[7]прил 2 к  2 подпрогр'!$M$36</f>
        <v>4999.8</v>
      </c>
      <c r="V62" s="75">
        <f>'[7]прил 2 к  2 подпрогр'!$N$36</f>
        <v>4999.8</v>
      </c>
      <c r="W62" s="121"/>
    </row>
    <row r="63" spans="1:23" ht="30" customHeight="1" x14ac:dyDescent="0.25">
      <c r="A63" s="122">
        <v>17</v>
      </c>
      <c r="B63" s="140" t="s">
        <v>178</v>
      </c>
      <c r="C63" s="145" t="s">
        <v>21</v>
      </c>
      <c r="D63" s="61" t="s">
        <v>145</v>
      </c>
      <c r="E63" s="58"/>
      <c r="F63" s="58"/>
      <c r="G63" s="58"/>
      <c r="H63" s="58"/>
      <c r="I63" s="75">
        <f>I65</f>
        <v>4460.8041299999995</v>
      </c>
      <c r="J63" s="75">
        <f t="shared" ref="J63:V63" si="23">J65</f>
        <v>4460.8041299999995</v>
      </c>
      <c r="K63" s="75">
        <f t="shared" si="23"/>
        <v>489.03573</v>
      </c>
      <c r="L63" s="75">
        <f t="shared" si="23"/>
        <v>489.03573</v>
      </c>
      <c r="M63" s="75">
        <f t="shared" si="23"/>
        <v>1537.49099</v>
      </c>
      <c r="N63" s="75">
        <f t="shared" si="23"/>
        <v>1537.49099</v>
      </c>
      <c r="O63" s="75">
        <f t="shared" si="1"/>
        <v>0</v>
      </c>
      <c r="P63" s="75">
        <f t="shared" si="23"/>
        <v>2950.4811600000003</v>
      </c>
      <c r="Q63" s="75">
        <f t="shared" si="23"/>
        <v>2950.4811599999998</v>
      </c>
      <c r="R63" s="75">
        <f t="shared" si="23"/>
        <v>4100</v>
      </c>
      <c r="S63" s="75">
        <f t="shared" si="23"/>
        <v>4100</v>
      </c>
      <c r="T63" s="75">
        <f t="shared" si="3"/>
        <v>0</v>
      </c>
      <c r="U63" s="75">
        <f t="shared" si="23"/>
        <v>4348.2</v>
      </c>
      <c r="V63" s="75">
        <f t="shared" si="23"/>
        <v>4348.2</v>
      </c>
      <c r="W63" s="61"/>
    </row>
    <row r="64" spans="1:23" x14ac:dyDescent="0.25">
      <c r="A64" s="122"/>
      <c r="B64" s="141"/>
      <c r="C64" s="146"/>
      <c r="D64" s="60" t="s">
        <v>146</v>
      </c>
      <c r="E64" s="58"/>
      <c r="F64" s="58"/>
      <c r="G64" s="58"/>
      <c r="H64" s="58"/>
      <c r="I64" s="75"/>
      <c r="J64" s="75"/>
      <c r="K64" s="75"/>
      <c r="L64" s="75"/>
      <c r="M64" s="75"/>
      <c r="N64" s="75"/>
      <c r="O64" s="75">
        <f t="shared" si="1"/>
        <v>0</v>
      </c>
      <c r="P64" s="75"/>
      <c r="Q64" s="75"/>
      <c r="R64" s="75"/>
      <c r="S64" s="75"/>
      <c r="T64" s="75"/>
      <c r="U64" s="75"/>
      <c r="V64" s="75"/>
      <c r="W64" s="61"/>
    </row>
    <row r="65" spans="1:23" ht="43.5" customHeight="1" x14ac:dyDescent="0.25">
      <c r="A65" s="122"/>
      <c r="B65" s="141"/>
      <c r="C65" s="146"/>
      <c r="D65" s="61" t="str">
        <f>D62</f>
        <v>администрация города Ачинска</v>
      </c>
      <c r="E65" s="58">
        <v>730</v>
      </c>
      <c r="F65" s="3" t="s">
        <v>172</v>
      </c>
      <c r="G65" s="3" t="s">
        <v>181</v>
      </c>
      <c r="H65" s="58">
        <v>244</v>
      </c>
      <c r="I65" s="75">
        <f>'[6]приложение 1'!$H$136</f>
        <v>4460.8041299999995</v>
      </c>
      <c r="J65" s="75">
        <f>'[6]приложение 1'!$J$136</f>
        <v>4460.8041299999995</v>
      </c>
      <c r="K65" s="75">
        <f>'Прил 3'!K130</f>
        <v>489.03573</v>
      </c>
      <c r="L65" s="75">
        <f>'Прил 3'!L130</f>
        <v>489.03573</v>
      </c>
      <c r="M65" s="75">
        <f>'Прил 3'!M130</f>
        <v>1537.49099</v>
      </c>
      <c r="N65" s="75">
        <f>'Прил 3'!N130</f>
        <v>1537.49099</v>
      </c>
      <c r="O65" s="75">
        <f t="shared" si="1"/>
        <v>0</v>
      </c>
      <c r="P65" s="75">
        <f>'Прил 3'!O130</f>
        <v>2950.4811600000003</v>
      </c>
      <c r="Q65" s="75">
        <f>'Прил 3'!P130</f>
        <v>2950.4811599999998</v>
      </c>
      <c r="R65" s="75">
        <f>'Прил 3'!Q130</f>
        <v>4100</v>
      </c>
      <c r="S65" s="75">
        <f>'Прил 3'!R130</f>
        <v>4100</v>
      </c>
      <c r="T65" s="75">
        <f t="shared" si="3"/>
        <v>0</v>
      </c>
      <c r="U65" s="75">
        <f>'[7]прил 2 к  2 подпрогр'!$M$37</f>
        <v>4348.2</v>
      </c>
      <c r="V65" s="75">
        <f>'[7]прил 2 к  2 подпрогр'!$N$37</f>
        <v>4348.2</v>
      </c>
      <c r="W65" s="61"/>
    </row>
    <row r="66" spans="1:23" ht="28.5" customHeight="1" x14ac:dyDescent="0.25">
      <c r="A66" s="122">
        <v>18</v>
      </c>
      <c r="B66" s="140" t="s">
        <v>180</v>
      </c>
      <c r="C66" s="145" t="s">
        <v>22</v>
      </c>
      <c r="D66" s="61" t="s">
        <v>145</v>
      </c>
      <c r="E66" s="58"/>
      <c r="F66" s="58"/>
      <c r="G66" s="58"/>
      <c r="H66" s="58"/>
      <c r="I66" s="75">
        <f>I68</f>
        <v>3062.5682000000002</v>
      </c>
      <c r="J66" s="75">
        <f t="shared" ref="J66:V66" si="24">J68</f>
        <v>3062.5682000000002</v>
      </c>
      <c r="K66" s="75">
        <f t="shared" si="24"/>
        <v>59.920119999999997</v>
      </c>
      <c r="L66" s="75">
        <f t="shared" si="24"/>
        <v>59.920119999999997</v>
      </c>
      <c r="M66" s="75">
        <f t="shared" si="24"/>
        <v>572.23715000000004</v>
      </c>
      <c r="N66" s="75">
        <f t="shared" si="24"/>
        <v>572.23715000000004</v>
      </c>
      <c r="O66" s="75">
        <f t="shared" si="1"/>
        <v>0</v>
      </c>
      <c r="P66" s="75">
        <f t="shared" si="24"/>
        <v>1972.60034</v>
      </c>
      <c r="Q66" s="75">
        <f t="shared" si="24"/>
        <v>1972.57034</v>
      </c>
      <c r="R66" s="75">
        <f t="shared" si="24"/>
        <v>2934.7560100000001</v>
      </c>
      <c r="S66" s="75">
        <f t="shared" si="24"/>
        <v>2934.7560100000001</v>
      </c>
      <c r="T66" s="75">
        <f t="shared" si="3"/>
        <v>0</v>
      </c>
      <c r="U66" s="75">
        <f t="shared" si="24"/>
        <v>1972.6</v>
      </c>
      <c r="V66" s="75">
        <f t="shared" si="24"/>
        <v>1972.6</v>
      </c>
      <c r="W66" s="61"/>
    </row>
    <row r="67" spans="1:23" ht="22.5" customHeight="1" x14ac:dyDescent="0.25">
      <c r="A67" s="122"/>
      <c r="B67" s="141"/>
      <c r="C67" s="146"/>
      <c r="D67" s="60" t="s">
        <v>146</v>
      </c>
      <c r="E67" s="58"/>
      <c r="F67" s="58"/>
      <c r="G67" s="58"/>
      <c r="H67" s="58"/>
      <c r="I67" s="75"/>
      <c r="J67" s="75"/>
      <c r="K67" s="75"/>
      <c r="L67" s="75"/>
      <c r="M67" s="75"/>
      <c r="N67" s="75"/>
      <c r="O67" s="75">
        <f t="shared" si="1"/>
        <v>0</v>
      </c>
      <c r="P67" s="75"/>
      <c r="Q67" s="75"/>
      <c r="R67" s="75"/>
      <c r="S67" s="75"/>
      <c r="T67" s="75"/>
      <c r="U67" s="75"/>
      <c r="V67" s="75"/>
      <c r="W67" s="61"/>
    </row>
    <row r="68" spans="1:23" ht="45.75" customHeight="1" x14ac:dyDescent="0.25">
      <c r="A68" s="122"/>
      <c r="B68" s="141"/>
      <c r="C68" s="146"/>
      <c r="D68" s="61" t="str">
        <f>D65</f>
        <v>администрация города Ачинска</v>
      </c>
      <c r="E68" s="58">
        <v>730</v>
      </c>
      <c r="F68" s="3" t="s">
        <v>172</v>
      </c>
      <c r="G68" s="3" t="s">
        <v>183</v>
      </c>
      <c r="H68" s="58">
        <v>244</v>
      </c>
      <c r="I68" s="75">
        <f>'[6]приложение 1'!$H$143</f>
        <v>3062.5682000000002</v>
      </c>
      <c r="J68" s="75">
        <f>'[6]приложение 1'!$J$143</f>
        <v>3062.5682000000002</v>
      </c>
      <c r="K68" s="75">
        <f>'Прил 3'!K137</f>
        <v>59.920119999999997</v>
      </c>
      <c r="L68" s="75">
        <f>'Прил 3'!L137</f>
        <v>59.920119999999997</v>
      </c>
      <c r="M68" s="75">
        <f>'Прил 3'!M137</f>
        <v>572.23715000000004</v>
      </c>
      <c r="N68" s="75">
        <f>'Прил 3'!N137</f>
        <v>572.23715000000004</v>
      </c>
      <c r="O68" s="75">
        <f t="shared" si="1"/>
        <v>0</v>
      </c>
      <c r="P68" s="75">
        <f>'Прил 3'!O137</f>
        <v>1972.60034</v>
      </c>
      <c r="Q68" s="75">
        <f>'Прил 3'!P137</f>
        <v>1972.57034</v>
      </c>
      <c r="R68" s="75">
        <f>'Прил 3'!Q137</f>
        <v>2934.7560100000001</v>
      </c>
      <c r="S68" s="75">
        <f>'Прил 3'!R137</f>
        <v>2934.7560100000001</v>
      </c>
      <c r="T68" s="75">
        <f t="shared" si="3"/>
        <v>0</v>
      </c>
      <c r="U68" s="75">
        <f>'[7]прил 2 к  2 подпрогр'!$M$38</f>
        <v>1972.6</v>
      </c>
      <c r="V68" s="75">
        <f>'[7]прил 2 к  2 подпрогр'!$N$38</f>
        <v>1972.6</v>
      </c>
      <c r="W68" s="61"/>
    </row>
    <row r="69" spans="1:23" ht="30" customHeight="1" x14ac:dyDescent="0.25">
      <c r="A69" s="122">
        <v>19</v>
      </c>
      <c r="B69" s="140" t="s">
        <v>182</v>
      </c>
      <c r="C69" s="145" t="s">
        <v>23</v>
      </c>
      <c r="D69" s="61" t="s">
        <v>145</v>
      </c>
      <c r="E69" s="58"/>
      <c r="F69" s="58"/>
      <c r="G69" s="58"/>
      <c r="H69" s="58"/>
      <c r="I69" s="75">
        <f>I71</f>
        <v>1797.6483499999999</v>
      </c>
      <c r="J69" s="75">
        <f t="shared" ref="J69:U69" si="25">J71</f>
        <v>1797.6483499999999</v>
      </c>
      <c r="K69" s="75">
        <f t="shared" si="25"/>
        <v>88.333320000000001</v>
      </c>
      <c r="L69" s="75">
        <f t="shared" si="25"/>
        <v>88.333320000000001</v>
      </c>
      <c r="M69" s="75">
        <f t="shared" si="25"/>
        <v>220.83330000000001</v>
      </c>
      <c r="N69" s="75">
        <f t="shared" si="25"/>
        <v>220.83330000000001</v>
      </c>
      <c r="O69" s="75">
        <f t="shared" si="1"/>
        <v>0</v>
      </c>
      <c r="P69" s="75">
        <f t="shared" si="25"/>
        <v>353.33328</v>
      </c>
      <c r="Q69" s="75">
        <f t="shared" si="25"/>
        <v>353.33328</v>
      </c>
      <c r="R69" s="75">
        <f t="shared" si="25"/>
        <v>777.25054999999998</v>
      </c>
      <c r="S69" s="75">
        <f t="shared" si="25"/>
        <v>777.25054999999998</v>
      </c>
      <c r="T69" s="75">
        <f t="shared" si="3"/>
        <v>0</v>
      </c>
      <c r="U69" s="75">
        <f t="shared" si="25"/>
        <v>1015</v>
      </c>
      <c r="V69" s="75">
        <f>V71</f>
        <v>1015</v>
      </c>
      <c r="W69" s="108"/>
    </row>
    <row r="70" spans="1:23" x14ac:dyDescent="0.25">
      <c r="A70" s="122"/>
      <c r="B70" s="141"/>
      <c r="C70" s="146"/>
      <c r="D70" s="60" t="s">
        <v>146</v>
      </c>
      <c r="E70" s="58"/>
      <c r="F70" s="58"/>
      <c r="G70" s="58"/>
      <c r="H70" s="58"/>
      <c r="I70" s="75"/>
      <c r="J70" s="75"/>
      <c r="K70" s="75"/>
      <c r="L70" s="75"/>
      <c r="M70" s="75"/>
      <c r="N70" s="75"/>
      <c r="O70" s="75">
        <f t="shared" si="1"/>
        <v>0</v>
      </c>
      <c r="P70" s="75"/>
      <c r="Q70" s="75"/>
      <c r="R70" s="75"/>
      <c r="S70" s="75"/>
      <c r="T70" s="75"/>
      <c r="U70" s="75"/>
      <c r="V70" s="75"/>
      <c r="W70" s="108"/>
    </row>
    <row r="71" spans="1:23" ht="42" customHeight="1" x14ac:dyDescent="0.25">
      <c r="A71" s="122"/>
      <c r="B71" s="141"/>
      <c r="C71" s="146"/>
      <c r="D71" s="61" t="str">
        <f>D68</f>
        <v>администрация города Ачинска</v>
      </c>
      <c r="E71" s="58">
        <v>730</v>
      </c>
      <c r="F71" s="3" t="s">
        <v>172</v>
      </c>
      <c r="G71" s="3" t="s">
        <v>185</v>
      </c>
      <c r="H71" s="58">
        <v>244</v>
      </c>
      <c r="I71" s="75">
        <f>'[6]приложение 1'!$H$150</f>
        <v>1797.6483499999999</v>
      </c>
      <c r="J71" s="75">
        <f>'[6]приложение 1'!$J$150</f>
        <v>1797.6483499999999</v>
      </c>
      <c r="K71" s="75">
        <f>'Прил 3'!K144</f>
        <v>88.333320000000001</v>
      </c>
      <c r="L71" s="75">
        <f>'Прил 3'!L144</f>
        <v>88.333320000000001</v>
      </c>
      <c r="M71" s="75">
        <f>'Прил 3'!M144</f>
        <v>220.83330000000001</v>
      </c>
      <c r="N71" s="75">
        <f>'Прил 3'!N144</f>
        <v>220.83330000000001</v>
      </c>
      <c r="O71" s="75">
        <f t="shared" si="1"/>
        <v>0</v>
      </c>
      <c r="P71" s="75">
        <f>'Прил 3'!O144</f>
        <v>353.33328</v>
      </c>
      <c r="Q71" s="75">
        <f>'Прил 3'!P144</f>
        <v>353.33328</v>
      </c>
      <c r="R71" s="75">
        <f>'Прил 3'!Q144</f>
        <v>777.25054999999998</v>
      </c>
      <c r="S71" s="75">
        <f>'Прил 3'!R144</f>
        <v>777.25054999999998</v>
      </c>
      <c r="T71" s="75">
        <f t="shared" si="3"/>
        <v>0</v>
      </c>
      <c r="U71" s="75">
        <f>'[7]прил 2 к  2 подпрогр'!$M$39</f>
        <v>1015</v>
      </c>
      <c r="V71" s="75">
        <f>'[7]прил 2 к  2 подпрогр'!$N$39</f>
        <v>1015</v>
      </c>
      <c r="W71" s="108"/>
    </row>
    <row r="72" spans="1:23" ht="30" customHeight="1" x14ac:dyDescent="0.25">
      <c r="A72" s="122">
        <v>20</v>
      </c>
      <c r="B72" s="140" t="s">
        <v>184</v>
      </c>
      <c r="C72" s="145" t="s">
        <v>24</v>
      </c>
      <c r="D72" s="61" t="s">
        <v>145</v>
      </c>
      <c r="E72" s="58"/>
      <c r="F72" s="58"/>
      <c r="G72" s="58"/>
      <c r="H72" s="58"/>
      <c r="I72" s="75">
        <f>I74</f>
        <v>266.60000000000002</v>
      </c>
      <c r="J72" s="75">
        <f t="shared" ref="J72:V72" si="26">J74</f>
        <v>266.60000000000002</v>
      </c>
      <c r="K72" s="75">
        <f t="shared" si="26"/>
        <v>0</v>
      </c>
      <c r="L72" s="75">
        <f t="shared" si="26"/>
        <v>0</v>
      </c>
      <c r="M72" s="75">
        <f t="shared" si="26"/>
        <v>0</v>
      </c>
      <c r="N72" s="75">
        <f t="shared" si="26"/>
        <v>0</v>
      </c>
      <c r="O72" s="75">
        <f t="shared" si="1"/>
        <v>0</v>
      </c>
      <c r="P72" s="75">
        <f t="shared" si="26"/>
        <v>133.30000000000001</v>
      </c>
      <c r="Q72" s="75">
        <f t="shared" si="26"/>
        <v>0</v>
      </c>
      <c r="R72" s="75">
        <f t="shared" si="26"/>
        <v>676.46299999999997</v>
      </c>
      <c r="S72" s="75">
        <f t="shared" si="26"/>
        <v>676.15449999999998</v>
      </c>
      <c r="T72" s="75">
        <f t="shared" si="3"/>
        <v>-0.3084999999999809</v>
      </c>
      <c r="U72" s="75">
        <f t="shared" si="26"/>
        <v>266.60000000000002</v>
      </c>
      <c r="V72" s="75">
        <f t="shared" si="26"/>
        <v>266.60000000000002</v>
      </c>
      <c r="W72" s="119" t="s">
        <v>324</v>
      </c>
    </row>
    <row r="73" spans="1:23" x14ac:dyDescent="0.25">
      <c r="A73" s="122"/>
      <c r="B73" s="141"/>
      <c r="C73" s="146"/>
      <c r="D73" s="60" t="s">
        <v>146</v>
      </c>
      <c r="E73" s="58"/>
      <c r="F73" s="58"/>
      <c r="G73" s="58"/>
      <c r="H73" s="58"/>
      <c r="I73" s="75"/>
      <c r="J73" s="75"/>
      <c r="K73" s="75"/>
      <c r="L73" s="75"/>
      <c r="M73" s="75"/>
      <c r="N73" s="75"/>
      <c r="O73" s="75">
        <f t="shared" si="1"/>
        <v>0</v>
      </c>
      <c r="P73" s="75"/>
      <c r="Q73" s="75"/>
      <c r="R73" s="75"/>
      <c r="S73" s="75"/>
      <c r="T73" s="75"/>
      <c r="U73" s="75"/>
      <c r="V73" s="29"/>
      <c r="W73" s="120"/>
    </row>
    <row r="74" spans="1:23" ht="68.25" customHeight="1" x14ac:dyDescent="0.25">
      <c r="A74" s="122"/>
      <c r="B74" s="141"/>
      <c r="C74" s="146"/>
      <c r="D74" s="25" t="str">
        <f>D71</f>
        <v>администрация города Ачинска</v>
      </c>
      <c r="E74" s="58">
        <v>730</v>
      </c>
      <c r="F74" s="3" t="s">
        <v>187</v>
      </c>
      <c r="G74" s="3" t="s">
        <v>188</v>
      </c>
      <c r="H74" s="58">
        <v>244</v>
      </c>
      <c r="I74" s="75">
        <f>'[6]приложение 1'!$H$155</f>
        <v>266.60000000000002</v>
      </c>
      <c r="J74" s="75">
        <f>'[6]приложение 1'!$J$155</f>
        <v>266.60000000000002</v>
      </c>
      <c r="K74" s="75">
        <f>'Прил 3'!K149</f>
        <v>0</v>
      </c>
      <c r="L74" s="75">
        <f>'Прил 3'!L149</f>
        <v>0</v>
      </c>
      <c r="M74" s="75">
        <f>'Прил 3'!M149</f>
        <v>0</v>
      </c>
      <c r="N74" s="75">
        <f>'Прил 3'!N149</f>
        <v>0</v>
      </c>
      <c r="O74" s="75">
        <f t="shared" si="1"/>
        <v>0</v>
      </c>
      <c r="P74" s="75">
        <f>'Прил 3'!O149</f>
        <v>133.30000000000001</v>
      </c>
      <c r="Q74" s="75">
        <f>'Прил 3'!P149</f>
        <v>0</v>
      </c>
      <c r="R74" s="75">
        <f>'Прил 3'!Q149</f>
        <v>676.46299999999997</v>
      </c>
      <c r="S74" s="75">
        <f>'Прил 3'!R149</f>
        <v>676.15449999999998</v>
      </c>
      <c r="T74" s="75">
        <f t="shared" si="3"/>
        <v>-0.3084999999999809</v>
      </c>
      <c r="U74" s="75">
        <f>'[7]прил 2 к  2 подпрогр'!$M$40</f>
        <v>266.60000000000002</v>
      </c>
      <c r="V74" s="75">
        <f>'[7]прил 2 к  2 подпрогр'!$N$40</f>
        <v>266.60000000000002</v>
      </c>
      <c r="W74" s="121"/>
    </row>
    <row r="75" spans="1:23" ht="30.75" customHeight="1" x14ac:dyDescent="0.25">
      <c r="A75" s="122">
        <v>21</v>
      </c>
      <c r="B75" s="140" t="s">
        <v>186</v>
      </c>
      <c r="C75" s="145" t="s">
        <v>25</v>
      </c>
      <c r="D75" s="61" t="s">
        <v>145</v>
      </c>
      <c r="E75" s="58"/>
      <c r="F75" s="3"/>
      <c r="G75" s="3"/>
      <c r="H75" s="58"/>
      <c r="I75" s="75">
        <f>I77</f>
        <v>768.72162000000003</v>
      </c>
      <c r="J75" s="75">
        <f t="shared" ref="J75:V75" si="27">J77</f>
        <v>766.81006000000002</v>
      </c>
      <c r="K75" s="75">
        <f t="shared" si="27"/>
        <v>128.55950000000001</v>
      </c>
      <c r="L75" s="75">
        <f t="shared" si="27"/>
        <v>128.55950000000001</v>
      </c>
      <c r="M75" s="75">
        <f t="shared" si="27"/>
        <v>449.95825000000002</v>
      </c>
      <c r="N75" s="75">
        <f t="shared" si="27"/>
        <v>449.95825000000002</v>
      </c>
      <c r="O75" s="75">
        <f t="shared" ref="O75:O138" si="28">M75-N75</f>
        <v>0</v>
      </c>
      <c r="P75" s="75">
        <f t="shared" si="27"/>
        <v>771.16947000000005</v>
      </c>
      <c r="Q75" s="75">
        <f t="shared" si="27"/>
        <v>771.16947000000005</v>
      </c>
      <c r="R75" s="75">
        <f t="shared" si="27"/>
        <v>1038.3349700000001</v>
      </c>
      <c r="S75" s="75">
        <f t="shared" si="27"/>
        <v>1038.3349700000001</v>
      </c>
      <c r="T75" s="75">
        <f t="shared" ref="T75:T138" si="29">S75-R75</f>
        <v>0</v>
      </c>
      <c r="U75" s="75">
        <f t="shared" si="27"/>
        <v>771.4</v>
      </c>
      <c r="V75" s="75">
        <f t="shared" si="27"/>
        <v>771.4</v>
      </c>
      <c r="W75" s="119"/>
    </row>
    <row r="76" spans="1:23" ht="15" customHeight="1" x14ac:dyDescent="0.25">
      <c r="A76" s="122"/>
      <c r="B76" s="141"/>
      <c r="C76" s="146"/>
      <c r="D76" s="60" t="s">
        <v>146</v>
      </c>
      <c r="E76" s="58"/>
      <c r="F76" s="3"/>
      <c r="G76" s="3"/>
      <c r="H76" s="58"/>
      <c r="I76" s="75"/>
      <c r="J76" s="75"/>
      <c r="K76" s="75"/>
      <c r="L76" s="75"/>
      <c r="M76" s="75"/>
      <c r="N76" s="75"/>
      <c r="O76" s="75">
        <f t="shared" si="28"/>
        <v>0</v>
      </c>
      <c r="P76" s="75"/>
      <c r="Q76" s="75"/>
      <c r="R76" s="75"/>
      <c r="S76" s="75"/>
      <c r="T76" s="75"/>
      <c r="U76" s="75"/>
      <c r="V76" s="75"/>
      <c r="W76" s="120"/>
    </row>
    <row r="77" spans="1:23" ht="42" customHeight="1" x14ac:dyDescent="0.25">
      <c r="A77" s="122"/>
      <c r="B77" s="141"/>
      <c r="C77" s="147"/>
      <c r="D77" s="25" t="str">
        <f>D74</f>
        <v>администрация города Ачинска</v>
      </c>
      <c r="E77" s="58">
        <v>730</v>
      </c>
      <c r="F77" s="3" t="s">
        <v>187</v>
      </c>
      <c r="G77" s="3" t="s">
        <v>190</v>
      </c>
      <c r="H77" s="58">
        <v>244</v>
      </c>
      <c r="I77" s="75">
        <f>'[6]приложение 1'!$H$164</f>
        <v>768.72162000000003</v>
      </c>
      <c r="J77" s="75">
        <f>'[6]приложение 1'!$J$164</f>
        <v>766.81006000000002</v>
      </c>
      <c r="K77" s="75">
        <f>'Прил 3'!K158</f>
        <v>128.55950000000001</v>
      </c>
      <c r="L77" s="75">
        <f>'Прил 3'!L158</f>
        <v>128.55950000000001</v>
      </c>
      <c r="M77" s="75">
        <f>'Прил 3'!M158</f>
        <v>449.95825000000002</v>
      </c>
      <c r="N77" s="75">
        <f>'Прил 3'!N158</f>
        <v>449.95825000000002</v>
      </c>
      <c r="O77" s="75">
        <f t="shared" si="28"/>
        <v>0</v>
      </c>
      <c r="P77" s="75">
        <f>'Прил 3'!O158</f>
        <v>771.16947000000005</v>
      </c>
      <c r="Q77" s="75">
        <f>'Прил 3'!P158</f>
        <v>771.16947000000005</v>
      </c>
      <c r="R77" s="75">
        <f>'Прил 3'!Q158</f>
        <v>1038.3349700000001</v>
      </c>
      <c r="S77" s="75">
        <f>'Прил 3'!R158</f>
        <v>1038.3349700000001</v>
      </c>
      <c r="T77" s="75">
        <f t="shared" si="29"/>
        <v>0</v>
      </c>
      <c r="U77" s="75">
        <f>'[7]прил 2 к  2 подпрогр'!$M$41</f>
        <v>771.4</v>
      </c>
      <c r="V77" s="75">
        <f>'[7]прил 2 к  2 подпрогр'!$N$41</f>
        <v>771.4</v>
      </c>
      <c r="W77" s="121"/>
    </row>
    <row r="78" spans="1:23" ht="30" customHeight="1" x14ac:dyDescent="0.25">
      <c r="A78" s="122">
        <v>22</v>
      </c>
      <c r="B78" s="140" t="s">
        <v>189</v>
      </c>
      <c r="C78" s="162" t="s">
        <v>26</v>
      </c>
      <c r="D78" s="61" t="s">
        <v>145</v>
      </c>
      <c r="E78" s="58"/>
      <c r="F78" s="58"/>
      <c r="G78" s="58"/>
      <c r="H78" s="58"/>
      <c r="I78" s="75">
        <f>I80</f>
        <v>2857.32411</v>
      </c>
      <c r="J78" s="75">
        <f t="shared" ref="J78:V78" si="30">J80</f>
        <v>2857.32411</v>
      </c>
      <c r="K78" s="75">
        <f t="shared" si="30"/>
        <v>316.77199999999999</v>
      </c>
      <c r="L78" s="75">
        <f t="shared" si="30"/>
        <v>316.77199999999999</v>
      </c>
      <c r="M78" s="75">
        <f t="shared" si="30"/>
        <v>1703.0717500000001</v>
      </c>
      <c r="N78" s="75">
        <f t="shared" si="30"/>
        <v>1703.0717500000001</v>
      </c>
      <c r="O78" s="75">
        <f t="shared" si="28"/>
        <v>0</v>
      </c>
      <c r="P78" s="75">
        <f t="shared" si="30"/>
        <v>3920.4366100000002</v>
      </c>
      <c r="Q78" s="75">
        <f t="shared" si="30"/>
        <v>3920.4366100000002</v>
      </c>
      <c r="R78" s="75">
        <f t="shared" si="30"/>
        <v>5898.5521699999999</v>
      </c>
      <c r="S78" s="75">
        <f t="shared" si="30"/>
        <v>5898.5521699999999</v>
      </c>
      <c r="T78" s="75">
        <f t="shared" si="29"/>
        <v>0</v>
      </c>
      <c r="U78" s="75">
        <f t="shared" si="30"/>
        <v>4198.2</v>
      </c>
      <c r="V78" s="75">
        <f t="shared" si="30"/>
        <v>4198.2</v>
      </c>
      <c r="W78" s="108"/>
    </row>
    <row r="79" spans="1:23" x14ac:dyDescent="0.25">
      <c r="A79" s="122"/>
      <c r="B79" s="141"/>
      <c r="C79" s="163"/>
      <c r="D79" s="60" t="s">
        <v>146</v>
      </c>
      <c r="E79" s="58"/>
      <c r="F79" s="58"/>
      <c r="G79" s="58"/>
      <c r="H79" s="58"/>
      <c r="I79" s="75"/>
      <c r="J79" s="75"/>
      <c r="K79" s="75"/>
      <c r="L79" s="75"/>
      <c r="M79" s="75"/>
      <c r="N79" s="75"/>
      <c r="O79" s="75">
        <f t="shared" si="28"/>
        <v>0</v>
      </c>
      <c r="P79" s="75"/>
      <c r="Q79" s="75"/>
      <c r="R79" s="75"/>
      <c r="S79" s="75"/>
      <c r="T79" s="75"/>
      <c r="U79" s="75"/>
      <c r="V79" s="75"/>
      <c r="W79" s="108"/>
    </row>
    <row r="80" spans="1:23" ht="57.75" customHeight="1" x14ac:dyDescent="0.25">
      <c r="A80" s="122"/>
      <c r="B80" s="141"/>
      <c r="C80" s="163"/>
      <c r="D80" s="61" t="str">
        <f>D74</f>
        <v>администрация города Ачинска</v>
      </c>
      <c r="E80" s="58">
        <v>730</v>
      </c>
      <c r="F80" s="3" t="s">
        <v>172</v>
      </c>
      <c r="G80" s="3" t="s">
        <v>192</v>
      </c>
      <c r="H80" s="58">
        <v>244</v>
      </c>
      <c r="I80" s="75">
        <f>'[6]приложение 1'!$H$171</f>
        <v>2857.32411</v>
      </c>
      <c r="J80" s="75">
        <f>'[6]приложение 1'!$J$171</f>
        <v>2857.32411</v>
      </c>
      <c r="K80" s="75">
        <f>'Прил 3'!K165</f>
        <v>316.77199999999999</v>
      </c>
      <c r="L80" s="75">
        <f>'Прил 3'!L165</f>
        <v>316.77199999999999</v>
      </c>
      <c r="M80" s="75">
        <f>'Прил 3'!M165</f>
        <v>1703.0717500000001</v>
      </c>
      <c r="N80" s="75">
        <f>'Прил 3'!N165</f>
        <v>1703.0717500000001</v>
      </c>
      <c r="O80" s="75">
        <f t="shared" si="28"/>
        <v>0</v>
      </c>
      <c r="P80" s="75">
        <f>'Прил 3'!O165</f>
        <v>3920.4366100000002</v>
      </c>
      <c r="Q80" s="75">
        <f>'Прил 3'!P165</f>
        <v>3920.4366100000002</v>
      </c>
      <c r="R80" s="75">
        <f>'Прил 3'!Q165</f>
        <v>5898.5521699999999</v>
      </c>
      <c r="S80" s="75">
        <f>'Прил 3'!R165</f>
        <v>5898.5521699999999</v>
      </c>
      <c r="T80" s="75">
        <f t="shared" si="29"/>
        <v>0</v>
      </c>
      <c r="U80" s="75">
        <f>'[7]прил 2 к  2 подпрогр'!$M$42</f>
        <v>4198.2</v>
      </c>
      <c r="V80" s="75">
        <f>'[7]прил 2 к  2 подпрогр'!$N$42</f>
        <v>4198.2</v>
      </c>
      <c r="W80" s="108"/>
    </row>
    <row r="81" spans="1:23" ht="30" customHeight="1" x14ac:dyDescent="0.25">
      <c r="A81" s="122">
        <v>23</v>
      </c>
      <c r="B81" s="140" t="s">
        <v>191</v>
      </c>
      <c r="C81" s="143" t="s">
        <v>82</v>
      </c>
      <c r="D81" s="61" t="s">
        <v>145</v>
      </c>
      <c r="E81" s="58"/>
      <c r="F81" s="58"/>
      <c r="G81" s="58"/>
      <c r="H81" s="58"/>
      <c r="I81" s="75">
        <f>I83</f>
        <v>790.27202999999997</v>
      </c>
      <c r="J81" s="75">
        <f t="shared" ref="J81:V81" si="31">J83</f>
        <v>790.27202999999997</v>
      </c>
      <c r="K81" s="75">
        <f t="shared" si="31"/>
        <v>142.53399999999999</v>
      </c>
      <c r="L81" s="75">
        <f t="shared" si="31"/>
        <v>142.53399999999999</v>
      </c>
      <c r="M81" s="75">
        <f t="shared" si="31"/>
        <v>252.84994</v>
      </c>
      <c r="N81" s="75">
        <f t="shared" si="31"/>
        <v>252.84994</v>
      </c>
      <c r="O81" s="75">
        <f t="shared" si="28"/>
        <v>0</v>
      </c>
      <c r="P81" s="75">
        <f t="shared" si="31"/>
        <v>368.43319000000002</v>
      </c>
      <c r="Q81" s="75">
        <f t="shared" si="31"/>
        <v>368.43319000000002</v>
      </c>
      <c r="R81" s="75">
        <f t="shared" si="31"/>
        <v>578.23833999999999</v>
      </c>
      <c r="S81" s="75">
        <f t="shared" si="31"/>
        <v>577.56559000000004</v>
      </c>
      <c r="T81" s="75">
        <f t="shared" si="29"/>
        <v>-0.67274999999995089</v>
      </c>
      <c r="U81" s="75">
        <f t="shared" si="31"/>
        <v>522.79999999999995</v>
      </c>
      <c r="V81" s="75">
        <f t="shared" si="31"/>
        <v>522.79999999999995</v>
      </c>
      <c r="W81" s="119" t="s">
        <v>319</v>
      </c>
    </row>
    <row r="82" spans="1:23" x14ac:dyDescent="0.25">
      <c r="A82" s="122"/>
      <c r="B82" s="141"/>
      <c r="C82" s="143"/>
      <c r="D82" s="60" t="s">
        <v>146</v>
      </c>
      <c r="E82" s="58"/>
      <c r="F82" s="58"/>
      <c r="G82" s="58"/>
      <c r="H82" s="58"/>
      <c r="I82" s="75"/>
      <c r="J82" s="75"/>
      <c r="K82" s="75"/>
      <c r="L82" s="75"/>
      <c r="M82" s="75"/>
      <c r="N82" s="75"/>
      <c r="O82" s="75">
        <f t="shared" si="28"/>
        <v>0</v>
      </c>
      <c r="P82" s="75"/>
      <c r="Q82" s="75"/>
      <c r="R82" s="75"/>
      <c r="S82" s="75"/>
      <c r="T82" s="75"/>
      <c r="U82" s="75"/>
      <c r="V82" s="75"/>
      <c r="W82" s="120"/>
    </row>
    <row r="83" spans="1:23" ht="47.25" customHeight="1" x14ac:dyDescent="0.25">
      <c r="A83" s="122"/>
      <c r="B83" s="141"/>
      <c r="C83" s="143"/>
      <c r="D83" s="61" t="str">
        <f>D80</f>
        <v>администрация города Ачинска</v>
      </c>
      <c r="E83" s="58">
        <v>730</v>
      </c>
      <c r="F83" s="3" t="s">
        <v>172</v>
      </c>
      <c r="G83" s="3" t="s">
        <v>196</v>
      </c>
      <c r="H83" s="58">
        <v>244</v>
      </c>
      <c r="I83" s="75">
        <f>'[6]приложение 1'!$H$178</f>
        <v>790.27202999999997</v>
      </c>
      <c r="J83" s="75">
        <f>'[6]приложение 1'!$J$178</f>
        <v>790.27202999999997</v>
      </c>
      <c r="K83" s="75">
        <f>'Прил 3'!K172</f>
        <v>142.53399999999999</v>
      </c>
      <c r="L83" s="75">
        <f>'Прил 3'!L172</f>
        <v>142.53399999999999</v>
      </c>
      <c r="M83" s="75">
        <f>'Прил 3'!M172</f>
        <v>252.84994</v>
      </c>
      <c r="N83" s="75">
        <f>'Прил 3'!N172</f>
        <v>252.84994</v>
      </c>
      <c r="O83" s="75">
        <f t="shared" si="28"/>
        <v>0</v>
      </c>
      <c r="P83" s="75">
        <f>'Прил 3'!O172</f>
        <v>368.43319000000002</v>
      </c>
      <c r="Q83" s="75">
        <f>'Прил 3'!P172</f>
        <v>368.43319000000002</v>
      </c>
      <c r="R83" s="75">
        <f>'Прил 3'!Q172</f>
        <v>578.23833999999999</v>
      </c>
      <c r="S83" s="75">
        <f>'Прил 3'!R172</f>
        <v>577.56559000000004</v>
      </c>
      <c r="T83" s="75">
        <f t="shared" si="29"/>
        <v>-0.67274999999995089</v>
      </c>
      <c r="U83" s="75">
        <f>'[7]прил 2 к  2 подпрогр'!$M$52</f>
        <v>522.79999999999995</v>
      </c>
      <c r="V83" s="75">
        <f>'[7]прил 2 к  2 подпрогр'!$N$52</f>
        <v>522.79999999999995</v>
      </c>
      <c r="W83" s="121"/>
    </row>
    <row r="84" spans="1:23" ht="28.5" customHeight="1" x14ac:dyDescent="0.25">
      <c r="A84" s="122">
        <v>24</v>
      </c>
      <c r="B84" s="140" t="s">
        <v>193</v>
      </c>
      <c r="C84" s="143" t="s">
        <v>27</v>
      </c>
      <c r="D84" s="61" t="s">
        <v>145</v>
      </c>
      <c r="E84" s="58"/>
      <c r="F84" s="3"/>
      <c r="G84" s="3"/>
      <c r="H84" s="58"/>
      <c r="I84" s="75">
        <f>I86</f>
        <v>405.47636</v>
      </c>
      <c r="J84" s="75">
        <f t="shared" ref="J84:V84" si="32">J86</f>
        <v>405.47636</v>
      </c>
      <c r="K84" s="75">
        <f t="shared" si="32"/>
        <v>0</v>
      </c>
      <c r="L84" s="75">
        <f t="shared" si="32"/>
        <v>0</v>
      </c>
      <c r="M84" s="75">
        <f t="shared" si="32"/>
        <v>0</v>
      </c>
      <c r="N84" s="75">
        <f t="shared" si="32"/>
        <v>0</v>
      </c>
      <c r="O84" s="75">
        <f t="shared" si="28"/>
        <v>0</v>
      </c>
      <c r="P84" s="75">
        <f t="shared" si="32"/>
        <v>405.49993000000001</v>
      </c>
      <c r="Q84" s="75">
        <f t="shared" si="32"/>
        <v>405.49993000000001</v>
      </c>
      <c r="R84" s="75">
        <f t="shared" si="32"/>
        <v>405.49993000000001</v>
      </c>
      <c r="S84" s="75">
        <f t="shared" si="32"/>
        <v>405.49993000000001</v>
      </c>
      <c r="T84" s="75">
        <f t="shared" si="29"/>
        <v>0</v>
      </c>
      <c r="U84" s="75">
        <f t="shared" si="32"/>
        <v>405.5</v>
      </c>
      <c r="V84" s="75">
        <f t="shared" si="32"/>
        <v>405.5</v>
      </c>
      <c r="W84" s="109"/>
    </row>
    <row r="85" spans="1:23" ht="17.25" customHeight="1" x14ac:dyDescent="0.25">
      <c r="A85" s="122"/>
      <c r="B85" s="141"/>
      <c r="C85" s="143"/>
      <c r="D85" s="60" t="s">
        <v>146</v>
      </c>
      <c r="E85" s="58"/>
      <c r="F85" s="3"/>
      <c r="G85" s="3"/>
      <c r="H85" s="58"/>
      <c r="I85" s="75"/>
      <c r="J85" s="75"/>
      <c r="K85" s="75"/>
      <c r="L85" s="75"/>
      <c r="M85" s="75"/>
      <c r="N85" s="75"/>
      <c r="O85" s="75">
        <f t="shared" si="28"/>
        <v>0</v>
      </c>
      <c r="P85" s="75"/>
      <c r="Q85" s="75"/>
      <c r="R85" s="75"/>
      <c r="S85" s="75"/>
      <c r="T85" s="75"/>
      <c r="U85" s="75"/>
      <c r="V85" s="75"/>
      <c r="W85" s="109"/>
    </row>
    <row r="86" spans="1:23" ht="47.25" customHeight="1" x14ac:dyDescent="0.25">
      <c r="A86" s="122"/>
      <c r="B86" s="141"/>
      <c r="C86" s="143"/>
      <c r="D86" s="61" t="str">
        <f>D83</f>
        <v>администрация города Ачинска</v>
      </c>
      <c r="E86" s="58">
        <v>730</v>
      </c>
      <c r="F86" s="3" t="s">
        <v>172</v>
      </c>
      <c r="G86" s="3" t="s">
        <v>198</v>
      </c>
      <c r="H86" s="58">
        <v>244</v>
      </c>
      <c r="I86" s="75">
        <f>'[6]приложение 1'!$H$185</f>
        <v>405.47636</v>
      </c>
      <c r="J86" s="75">
        <f>'[6]приложение 1'!$J$185</f>
        <v>405.47636</v>
      </c>
      <c r="K86" s="75">
        <f>'Прил 3'!K179</f>
        <v>0</v>
      </c>
      <c r="L86" s="75">
        <f>'Прил 3'!L179</f>
        <v>0</v>
      </c>
      <c r="M86" s="75">
        <f>'Прил 3'!M179</f>
        <v>0</v>
      </c>
      <c r="N86" s="75">
        <f>'Прил 3'!N179</f>
        <v>0</v>
      </c>
      <c r="O86" s="75">
        <f t="shared" si="28"/>
        <v>0</v>
      </c>
      <c r="P86" s="75">
        <f>'Прил 3'!O179</f>
        <v>405.49993000000001</v>
      </c>
      <c r="Q86" s="75">
        <f>'Прил 3'!P179</f>
        <v>405.49993000000001</v>
      </c>
      <c r="R86" s="75">
        <f>'Прил 3'!Q179</f>
        <v>405.49993000000001</v>
      </c>
      <c r="S86" s="75">
        <f>'Прил 3'!R179</f>
        <v>405.49993000000001</v>
      </c>
      <c r="T86" s="75">
        <f t="shared" si="29"/>
        <v>0</v>
      </c>
      <c r="U86" s="75">
        <f>'[7]прил 2 к  2 подпрогр'!$M$43</f>
        <v>405.5</v>
      </c>
      <c r="V86" s="75">
        <f>'[7]прил 2 к  2 подпрогр'!$N$43</f>
        <v>405.5</v>
      </c>
      <c r="W86" s="109"/>
    </row>
    <row r="87" spans="1:23" ht="47.25" hidden="1" customHeight="1" x14ac:dyDescent="0.25">
      <c r="A87" s="122">
        <v>24</v>
      </c>
      <c r="B87" s="140" t="s">
        <v>195</v>
      </c>
      <c r="C87" s="145" t="s">
        <v>83</v>
      </c>
      <c r="D87" s="61" t="s">
        <v>145</v>
      </c>
      <c r="E87" s="58"/>
      <c r="F87" s="3"/>
      <c r="G87" s="3"/>
      <c r="H87" s="58"/>
      <c r="I87" s="75"/>
      <c r="J87" s="75"/>
      <c r="K87" s="75"/>
      <c r="L87" s="75"/>
      <c r="M87" s="75"/>
      <c r="N87" s="75"/>
      <c r="O87" s="75">
        <f t="shared" si="28"/>
        <v>0</v>
      </c>
      <c r="P87" s="75"/>
      <c r="Q87" s="75"/>
      <c r="R87" s="75"/>
      <c r="S87" s="75"/>
      <c r="T87" s="75">
        <f t="shared" si="29"/>
        <v>0</v>
      </c>
      <c r="U87" s="75"/>
      <c r="V87" s="75"/>
      <c r="W87" s="109"/>
    </row>
    <row r="88" spans="1:23" ht="23.25" hidden="1" customHeight="1" x14ac:dyDescent="0.25">
      <c r="A88" s="122"/>
      <c r="B88" s="141"/>
      <c r="C88" s="146"/>
      <c r="D88" s="60" t="s">
        <v>146</v>
      </c>
      <c r="E88" s="58"/>
      <c r="F88" s="3"/>
      <c r="G88" s="3"/>
      <c r="H88" s="58"/>
      <c r="I88" s="75"/>
      <c r="J88" s="75"/>
      <c r="K88" s="75"/>
      <c r="L88" s="75"/>
      <c r="M88" s="75"/>
      <c r="N88" s="75"/>
      <c r="O88" s="75">
        <f t="shared" si="28"/>
        <v>0</v>
      </c>
      <c r="P88" s="75"/>
      <c r="Q88" s="75"/>
      <c r="R88" s="75"/>
      <c r="S88" s="75"/>
      <c r="T88" s="75">
        <f t="shared" si="29"/>
        <v>0</v>
      </c>
      <c r="U88" s="75"/>
      <c r="V88" s="75"/>
      <c r="W88" s="109"/>
    </row>
    <row r="89" spans="1:23" ht="47.25" hidden="1" customHeight="1" x14ac:dyDescent="0.25">
      <c r="A89" s="122"/>
      <c r="B89" s="141"/>
      <c r="C89" s="147"/>
      <c r="D89" s="61" t="str">
        <f>D86</f>
        <v>администрация города Ачинска</v>
      </c>
      <c r="E89" s="58">
        <v>730</v>
      </c>
      <c r="F89" s="3" t="s">
        <v>172</v>
      </c>
      <c r="G89" s="3" t="s">
        <v>200</v>
      </c>
      <c r="H89" s="58">
        <v>244</v>
      </c>
      <c r="I89" s="75"/>
      <c r="J89" s="75"/>
      <c r="K89" s="75"/>
      <c r="L89" s="75"/>
      <c r="M89" s="75"/>
      <c r="N89" s="75"/>
      <c r="O89" s="75">
        <f t="shared" si="28"/>
        <v>0</v>
      </c>
      <c r="P89" s="75"/>
      <c r="Q89" s="75"/>
      <c r="R89" s="75"/>
      <c r="S89" s="75"/>
      <c r="T89" s="75">
        <f t="shared" si="29"/>
        <v>0</v>
      </c>
      <c r="U89" s="75"/>
      <c r="V89" s="75"/>
      <c r="W89" s="109"/>
    </row>
    <row r="90" spans="1:23" ht="30" customHeight="1" x14ac:dyDescent="0.25">
      <c r="A90" s="122">
        <v>25</v>
      </c>
      <c r="B90" s="140" t="s">
        <v>194</v>
      </c>
      <c r="C90" s="145" t="s">
        <v>28</v>
      </c>
      <c r="D90" s="61" t="s">
        <v>145</v>
      </c>
      <c r="E90" s="58"/>
      <c r="F90" s="58"/>
      <c r="G90" s="58"/>
      <c r="H90" s="58"/>
      <c r="I90" s="75">
        <f>I92</f>
        <v>8.7632600000000007</v>
      </c>
      <c r="J90" s="75">
        <f t="shared" ref="J90:V90" si="33">J92</f>
        <v>8.7632600000000007</v>
      </c>
      <c r="K90" s="75">
        <f t="shared" si="33"/>
        <v>0</v>
      </c>
      <c r="L90" s="75">
        <f t="shared" si="33"/>
        <v>0</v>
      </c>
      <c r="M90" s="75">
        <f t="shared" si="33"/>
        <v>18.115110000000001</v>
      </c>
      <c r="N90" s="75">
        <f t="shared" si="33"/>
        <v>18.115110000000001</v>
      </c>
      <c r="O90" s="75">
        <f t="shared" si="28"/>
        <v>0</v>
      </c>
      <c r="P90" s="75">
        <f t="shared" si="33"/>
        <v>18.115110000000001</v>
      </c>
      <c r="Q90" s="75">
        <f t="shared" si="33"/>
        <v>18.115110000000001</v>
      </c>
      <c r="R90" s="75">
        <f t="shared" si="33"/>
        <v>35.520000000000003</v>
      </c>
      <c r="S90" s="75">
        <f t="shared" si="33"/>
        <v>18.115110000000001</v>
      </c>
      <c r="T90" s="75">
        <f t="shared" si="29"/>
        <v>-17.404890000000002</v>
      </c>
      <c r="U90" s="75">
        <f t="shared" si="33"/>
        <v>35.5</v>
      </c>
      <c r="V90" s="75">
        <f t="shared" si="33"/>
        <v>35.5</v>
      </c>
      <c r="W90" s="119" t="s">
        <v>320</v>
      </c>
    </row>
    <row r="91" spans="1:23" x14ac:dyDescent="0.25">
      <c r="A91" s="122"/>
      <c r="B91" s="141"/>
      <c r="C91" s="146"/>
      <c r="D91" s="60" t="s">
        <v>146</v>
      </c>
      <c r="E91" s="58"/>
      <c r="F91" s="58"/>
      <c r="G91" s="58"/>
      <c r="H91" s="58"/>
      <c r="I91" s="75"/>
      <c r="J91" s="75"/>
      <c r="K91" s="75"/>
      <c r="L91" s="75"/>
      <c r="M91" s="75"/>
      <c r="N91" s="75"/>
      <c r="O91" s="75">
        <f t="shared" si="28"/>
        <v>0</v>
      </c>
      <c r="P91" s="75"/>
      <c r="Q91" s="75"/>
      <c r="R91" s="75"/>
      <c r="S91" s="75"/>
      <c r="T91" s="75"/>
      <c r="U91" s="75"/>
      <c r="V91" s="29"/>
      <c r="W91" s="120"/>
    </row>
    <row r="92" spans="1:23" ht="71.25" customHeight="1" x14ac:dyDescent="0.25">
      <c r="A92" s="122"/>
      <c r="B92" s="141"/>
      <c r="C92" s="146"/>
      <c r="D92" s="61" t="str">
        <f>D89</f>
        <v>администрация города Ачинска</v>
      </c>
      <c r="E92" s="58">
        <v>730</v>
      </c>
      <c r="F92" s="3" t="s">
        <v>204</v>
      </c>
      <c r="G92" s="3" t="s">
        <v>205</v>
      </c>
      <c r="H92" s="58">
        <v>244</v>
      </c>
      <c r="I92" s="75">
        <f>'[6]приложение 1'!$H$192</f>
        <v>8.7632600000000007</v>
      </c>
      <c r="J92" s="75">
        <f>'[6]приложение 1'!$J$192</f>
        <v>8.7632600000000007</v>
      </c>
      <c r="K92" s="75">
        <f>'Прил 3'!K186</f>
        <v>0</v>
      </c>
      <c r="L92" s="75">
        <f>'Прил 3'!L186</f>
        <v>0</v>
      </c>
      <c r="M92" s="75">
        <f>'Прил 3'!M186</f>
        <v>18.115110000000001</v>
      </c>
      <c r="N92" s="75">
        <f>'Прил 3'!N186</f>
        <v>18.115110000000001</v>
      </c>
      <c r="O92" s="75">
        <f t="shared" si="28"/>
        <v>0</v>
      </c>
      <c r="P92" s="75">
        <f>'Прил 3'!O186</f>
        <v>18.115110000000001</v>
      </c>
      <c r="Q92" s="75">
        <f>'Прил 3'!P186</f>
        <v>18.115110000000001</v>
      </c>
      <c r="R92" s="75">
        <f>'Прил 3'!Q186</f>
        <v>35.520000000000003</v>
      </c>
      <c r="S92" s="75">
        <f>'Прил 3'!R186</f>
        <v>18.115110000000001</v>
      </c>
      <c r="T92" s="75">
        <f t="shared" si="29"/>
        <v>-17.404890000000002</v>
      </c>
      <c r="U92" s="75">
        <f>'[7]прил 2 к  2 подпрогр'!$M$46</f>
        <v>35.5</v>
      </c>
      <c r="V92" s="75">
        <f>'[7]прил 2 к  2 подпрогр'!$N$46</f>
        <v>35.5</v>
      </c>
      <c r="W92" s="120"/>
    </row>
    <row r="93" spans="1:23" ht="36" customHeight="1" x14ac:dyDescent="0.25">
      <c r="A93" s="122">
        <v>26</v>
      </c>
      <c r="B93" s="140" t="s">
        <v>195</v>
      </c>
      <c r="C93" s="145" t="s">
        <v>29</v>
      </c>
      <c r="D93" s="61" t="s">
        <v>145</v>
      </c>
      <c r="E93" s="58"/>
      <c r="F93" s="3"/>
      <c r="G93" s="3"/>
      <c r="H93" s="58"/>
      <c r="I93" s="75">
        <f>I95</f>
        <v>43.900539999999999</v>
      </c>
      <c r="J93" s="75">
        <f t="shared" ref="J93:V93" si="34">J95</f>
        <v>43.900539999999999</v>
      </c>
      <c r="K93" s="75">
        <f t="shared" si="34"/>
        <v>0</v>
      </c>
      <c r="L93" s="75">
        <f t="shared" si="34"/>
        <v>0</v>
      </c>
      <c r="M93" s="75">
        <f t="shared" si="34"/>
        <v>0</v>
      </c>
      <c r="N93" s="75">
        <f t="shared" si="34"/>
        <v>0</v>
      </c>
      <c r="O93" s="75">
        <f t="shared" si="28"/>
        <v>0</v>
      </c>
      <c r="P93" s="75">
        <f t="shared" si="34"/>
        <v>86.903090000000006</v>
      </c>
      <c r="Q93" s="75">
        <f t="shared" si="34"/>
        <v>86.903090000000006</v>
      </c>
      <c r="R93" s="75">
        <f t="shared" si="34"/>
        <v>86.903189999999995</v>
      </c>
      <c r="S93" s="75">
        <f t="shared" si="34"/>
        <v>86.903090000000006</v>
      </c>
      <c r="T93" s="75">
        <f t="shared" si="29"/>
        <v>-9.9999999989108801E-5</v>
      </c>
      <c r="U93" s="75">
        <f t="shared" si="34"/>
        <v>170.4</v>
      </c>
      <c r="V93" s="75">
        <f t="shared" si="34"/>
        <v>170.4</v>
      </c>
      <c r="W93" s="120"/>
    </row>
    <row r="94" spans="1:23" ht="27" customHeight="1" x14ac:dyDescent="0.25">
      <c r="A94" s="122"/>
      <c r="B94" s="141"/>
      <c r="C94" s="146"/>
      <c r="D94" s="60" t="s">
        <v>146</v>
      </c>
      <c r="E94" s="58"/>
      <c r="F94" s="3"/>
      <c r="G94" s="3"/>
      <c r="H94" s="58"/>
      <c r="I94" s="75"/>
      <c r="J94" s="75"/>
      <c r="K94" s="75"/>
      <c r="L94" s="75"/>
      <c r="M94" s="75"/>
      <c r="N94" s="75"/>
      <c r="O94" s="75">
        <f t="shared" si="28"/>
        <v>0</v>
      </c>
      <c r="P94" s="75"/>
      <c r="Q94" s="75"/>
      <c r="R94" s="75"/>
      <c r="S94" s="75"/>
      <c r="T94" s="75"/>
      <c r="U94" s="75"/>
      <c r="V94" s="29"/>
      <c r="W94" s="120"/>
    </row>
    <row r="95" spans="1:23" ht="40.5" customHeight="1" x14ac:dyDescent="0.25">
      <c r="A95" s="122"/>
      <c r="B95" s="141"/>
      <c r="C95" s="146"/>
      <c r="D95" s="61" t="str">
        <f>D92</f>
        <v>администрация города Ачинска</v>
      </c>
      <c r="E95" s="58">
        <v>730</v>
      </c>
      <c r="F95" s="3" t="s">
        <v>204</v>
      </c>
      <c r="G95" s="3" t="s">
        <v>207</v>
      </c>
      <c r="H95" s="58">
        <v>244</v>
      </c>
      <c r="I95" s="75">
        <f>'[6]приложение 1'!$H$197</f>
        <v>43.900539999999999</v>
      </c>
      <c r="J95" s="75">
        <f>'[6]приложение 1'!$J$197</f>
        <v>43.900539999999999</v>
      </c>
      <c r="K95" s="75">
        <f>'Прил 3'!K191</f>
        <v>0</v>
      </c>
      <c r="L95" s="75">
        <f>'Прил 3'!L191</f>
        <v>0</v>
      </c>
      <c r="M95" s="75">
        <f>'Прил 3'!M191</f>
        <v>0</v>
      </c>
      <c r="N95" s="75">
        <f>'Прил 3'!N191</f>
        <v>0</v>
      </c>
      <c r="O95" s="75">
        <f t="shared" si="28"/>
        <v>0</v>
      </c>
      <c r="P95" s="75">
        <f>'Прил 3'!O191</f>
        <v>86.903090000000006</v>
      </c>
      <c r="Q95" s="75">
        <f>'Прил 3'!P191</f>
        <v>86.903090000000006</v>
      </c>
      <c r="R95" s="75">
        <f>'Прил 3'!Q191</f>
        <v>86.903189999999995</v>
      </c>
      <c r="S95" s="75">
        <f>'Прил 3'!R191</f>
        <v>86.903090000000006</v>
      </c>
      <c r="T95" s="75">
        <f t="shared" si="29"/>
        <v>-9.9999999989108801E-5</v>
      </c>
      <c r="U95" s="75">
        <f>'[7]прил 2 к  2 подпрогр'!$M$47</f>
        <v>170.4</v>
      </c>
      <c r="V95" s="75">
        <f>'[7]прил 2 к  2 подпрогр'!$N$47</f>
        <v>170.4</v>
      </c>
      <c r="W95" s="121"/>
    </row>
    <row r="96" spans="1:23" ht="37.5" hidden="1" customHeight="1" x14ac:dyDescent="0.25">
      <c r="A96" s="122">
        <v>29</v>
      </c>
      <c r="B96" s="140" t="s">
        <v>201</v>
      </c>
      <c r="C96" s="145" t="s">
        <v>84</v>
      </c>
      <c r="D96" s="61" t="s">
        <v>145</v>
      </c>
      <c r="E96" s="58"/>
      <c r="F96" s="58"/>
      <c r="G96" s="58"/>
      <c r="H96" s="58"/>
      <c r="I96" s="75"/>
      <c r="J96" s="75"/>
      <c r="K96" s="75"/>
      <c r="L96" s="75"/>
      <c r="M96" s="75"/>
      <c r="N96" s="75"/>
      <c r="O96" s="75">
        <f t="shared" si="28"/>
        <v>0</v>
      </c>
      <c r="P96" s="75"/>
      <c r="Q96" s="75"/>
      <c r="R96" s="75"/>
      <c r="S96" s="75"/>
      <c r="T96" s="75">
        <f t="shared" si="29"/>
        <v>0</v>
      </c>
      <c r="U96" s="75"/>
      <c r="V96" s="75"/>
      <c r="W96" s="108"/>
    </row>
    <row r="97" spans="1:23" ht="22.5" hidden="1" customHeight="1" x14ac:dyDescent="0.25">
      <c r="A97" s="122"/>
      <c r="B97" s="141"/>
      <c r="C97" s="146"/>
      <c r="D97" s="60" t="s">
        <v>146</v>
      </c>
      <c r="E97" s="58"/>
      <c r="F97" s="58"/>
      <c r="G97" s="58"/>
      <c r="H97" s="58"/>
      <c r="I97" s="75"/>
      <c r="J97" s="75"/>
      <c r="K97" s="75"/>
      <c r="L97" s="75"/>
      <c r="M97" s="75"/>
      <c r="N97" s="75"/>
      <c r="O97" s="75">
        <f t="shared" si="28"/>
        <v>0</v>
      </c>
      <c r="P97" s="75"/>
      <c r="Q97" s="75"/>
      <c r="R97" s="75"/>
      <c r="S97" s="75"/>
      <c r="T97" s="75">
        <f t="shared" si="29"/>
        <v>0</v>
      </c>
      <c r="U97" s="75"/>
      <c r="V97" s="29"/>
      <c r="W97" s="108"/>
    </row>
    <row r="98" spans="1:23" ht="37.5" hidden="1" customHeight="1" x14ac:dyDescent="0.25">
      <c r="A98" s="122"/>
      <c r="B98" s="141"/>
      <c r="C98" s="146"/>
      <c r="D98" s="61" t="str">
        <f>D92</f>
        <v>администрация города Ачинска</v>
      </c>
      <c r="E98" s="58" t="s">
        <v>150</v>
      </c>
      <c r="F98" s="58" t="s">
        <v>172</v>
      </c>
      <c r="G98" s="3" t="s">
        <v>209</v>
      </c>
      <c r="H98" s="58" t="s">
        <v>202</v>
      </c>
      <c r="I98" s="75"/>
      <c r="J98" s="75"/>
      <c r="K98" s="75"/>
      <c r="L98" s="75"/>
      <c r="M98" s="75"/>
      <c r="N98" s="75"/>
      <c r="O98" s="75">
        <f t="shared" si="28"/>
        <v>0</v>
      </c>
      <c r="P98" s="75"/>
      <c r="Q98" s="75"/>
      <c r="R98" s="75"/>
      <c r="S98" s="75"/>
      <c r="T98" s="75">
        <f t="shared" si="29"/>
        <v>0</v>
      </c>
      <c r="U98" s="75"/>
      <c r="V98" s="75"/>
      <c r="W98" s="108"/>
    </row>
    <row r="99" spans="1:23" ht="39.75" customHeight="1" x14ac:dyDescent="0.25">
      <c r="A99" s="122">
        <v>27</v>
      </c>
      <c r="B99" s="140" t="s">
        <v>197</v>
      </c>
      <c r="C99" s="145" t="s">
        <v>85</v>
      </c>
      <c r="D99" s="61" t="s">
        <v>145</v>
      </c>
      <c r="E99" s="58"/>
      <c r="F99" s="58"/>
      <c r="G99" s="58"/>
      <c r="H99" s="58"/>
      <c r="I99" s="75">
        <f>I101</f>
        <v>360</v>
      </c>
      <c r="J99" s="75">
        <f t="shared" ref="J99:V99" si="35">J101</f>
        <v>360</v>
      </c>
      <c r="K99" s="75">
        <f t="shared" si="35"/>
        <v>0</v>
      </c>
      <c r="L99" s="75">
        <f t="shared" si="35"/>
        <v>0</v>
      </c>
      <c r="M99" s="75">
        <f t="shared" si="35"/>
        <v>0</v>
      </c>
      <c r="N99" s="75">
        <f t="shared" si="35"/>
        <v>0</v>
      </c>
      <c r="O99" s="75">
        <f t="shared" si="28"/>
        <v>0</v>
      </c>
      <c r="P99" s="75">
        <f t="shared" si="35"/>
        <v>0</v>
      </c>
      <c r="Q99" s="75">
        <f t="shared" si="35"/>
        <v>0</v>
      </c>
      <c r="R99" s="75">
        <f t="shared" si="35"/>
        <v>0</v>
      </c>
      <c r="S99" s="75">
        <f t="shared" si="35"/>
        <v>0</v>
      </c>
      <c r="T99" s="75">
        <f t="shared" si="29"/>
        <v>0</v>
      </c>
      <c r="U99" s="75">
        <f t="shared" si="35"/>
        <v>0</v>
      </c>
      <c r="V99" s="75">
        <f t="shared" si="35"/>
        <v>0</v>
      </c>
      <c r="W99" s="108"/>
    </row>
    <row r="100" spans="1:23" ht="17.25" customHeight="1" x14ac:dyDescent="0.25">
      <c r="A100" s="122"/>
      <c r="B100" s="141"/>
      <c r="C100" s="146"/>
      <c r="D100" s="60" t="s">
        <v>146</v>
      </c>
      <c r="E100" s="58"/>
      <c r="F100" s="58"/>
      <c r="G100" s="58"/>
      <c r="H100" s="58"/>
      <c r="I100" s="75"/>
      <c r="J100" s="75"/>
      <c r="K100" s="75"/>
      <c r="L100" s="75"/>
      <c r="M100" s="75"/>
      <c r="N100" s="75"/>
      <c r="O100" s="75">
        <f t="shared" si="28"/>
        <v>0</v>
      </c>
      <c r="P100" s="75"/>
      <c r="Q100" s="75"/>
      <c r="R100" s="75"/>
      <c r="S100" s="75"/>
      <c r="T100" s="75"/>
      <c r="U100" s="75"/>
      <c r="V100" s="75"/>
      <c r="W100" s="108"/>
    </row>
    <row r="101" spans="1:23" ht="32.25" customHeight="1" x14ac:dyDescent="0.25">
      <c r="A101" s="122"/>
      <c r="B101" s="141"/>
      <c r="C101" s="146"/>
      <c r="D101" s="61" t="str">
        <f>D98</f>
        <v>администрация города Ачинска</v>
      </c>
      <c r="E101" s="58">
        <v>730</v>
      </c>
      <c r="F101" s="58" t="s">
        <v>172</v>
      </c>
      <c r="G101" s="3" t="s">
        <v>211</v>
      </c>
      <c r="H101" s="58">
        <v>244</v>
      </c>
      <c r="I101" s="75">
        <f>'[6]приложение 1'!$H$262</f>
        <v>360</v>
      </c>
      <c r="J101" s="75">
        <f>'[6]приложение 1'!$J$262</f>
        <v>360</v>
      </c>
      <c r="K101" s="75">
        <f>'Прил 3'!K207</f>
        <v>0</v>
      </c>
      <c r="L101" s="75">
        <f>'Прил 3'!L207</f>
        <v>0</v>
      </c>
      <c r="M101" s="75">
        <f>'Прил 3'!M207</f>
        <v>0</v>
      </c>
      <c r="N101" s="75">
        <f>'Прил 3'!N207</f>
        <v>0</v>
      </c>
      <c r="O101" s="75">
        <f t="shared" si="28"/>
        <v>0</v>
      </c>
      <c r="P101" s="75">
        <f>'Прил 3'!O207</f>
        <v>0</v>
      </c>
      <c r="Q101" s="75">
        <f>'Прил 3'!P207</f>
        <v>0</v>
      </c>
      <c r="R101" s="75">
        <f>'Прил 3'!Q207</f>
        <v>0</v>
      </c>
      <c r="S101" s="75">
        <f>'Прил 3'!R207</f>
        <v>0</v>
      </c>
      <c r="T101" s="75">
        <f t="shared" si="29"/>
        <v>0</v>
      </c>
      <c r="U101" s="75">
        <v>0</v>
      </c>
      <c r="V101" s="75">
        <v>0</v>
      </c>
      <c r="W101" s="108"/>
    </row>
    <row r="102" spans="1:23" ht="31.5" customHeight="1" x14ac:dyDescent="0.25">
      <c r="A102" s="122">
        <v>28</v>
      </c>
      <c r="B102" s="140" t="s">
        <v>199</v>
      </c>
      <c r="C102" s="143" t="s">
        <v>30</v>
      </c>
      <c r="D102" s="61" t="s">
        <v>145</v>
      </c>
      <c r="E102" s="58"/>
      <c r="F102" s="58"/>
      <c r="G102" s="58"/>
      <c r="H102" s="58"/>
      <c r="I102" s="75">
        <f>I104</f>
        <v>2855.4942400000004</v>
      </c>
      <c r="J102" s="75">
        <f t="shared" ref="J102:V102" si="36">J104</f>
        <v>2855.4942400000004</v>
      </c>
      <c r="K102" s="75">
        <f t="shared" si="36"/>
        <v>90</v>
      </c>
      <c r="L102" s="75">
        <f t="shared" si="36"/>
        <v>90</v>
      </c>
      <c r="M102" s="75">
        <f t="shared" si="36"/>
        <v>105</v>
      </c>
      <c r="N102" s="75">
        <f t="shared" si="36"/>
        <v>105</v>
      </c>
      <c r="O102" s="75">
        <f t="shared" si="28"/>
        <v>0</v>
      </c>
      <c r="P102" s="75">
        <f t="shared" si="36"/>
        <v>105</v>
      </c>
      <c r="Q102" s="75">
        <f t="shared" si="36"/>
        <v>105</v>
      </c>
      <c r="R102" s="75">
        <f t="shared" si="36"/>
        <v>1796.9294500000001</v>
      </c>
      <c r="S102" s="75">
        <f t="shared" si="36"/>
        <v>1790.12</v>
      </c>
      <c r="T102" s="75">
        <f t="shared" si="29"/>
        <v>-6.8094500000001972</v>
      </c>
      <c r="U102" s="75">
        <f t="shared" si="36"/>
        <v>1388.4</v>
      </c>
      <c r="V102" s="75">
        <f t="shared" si="36"/>
        <v>1388.4</v>
      </c>
      <c r="W102" s="119" t="s">
        <v>318</v>
      </c>
    </row>
    <row r="103" spans="1:23" ht="21.75" customHeight="1" x14ac:dyDescent="0.25">
      <c r="A103" s="122"/>
      <c r="B103" s="141"/>
      <c r="C103" s="143"/>
      <c r="D103" s="60" t="s">
        <v>146</v>
      </c>
      <c r="E103" s="58"/>
      <c r="F103" s="58"/>
      <c r="G103" s="58"/>
      <c r="H103" s="58"/>
      <c r="I103" s="75"/>
      <c r="J103" s="75"/>
      <c r="K103" s="75"/>
      <c r="L103" s="75"/>
      <c r="M103" s="75"/>
      <c r="N103" s="75"/>
      <c r="O103" s="75">
        <f t="shared" si="28"/>
        <v>0</v>
      </c>
      <c r="P103" s="75"/>
      <c r="Q103" s="75"/>
      <c r="R103" s="75"/>
      <c r="S103" s="75"/>
      <c r="T103" s="75"/>
      <c r="U103" s="75"/>
      <c r="V103" s="75"/>
      <c r="W103" s="120"/>
    </row>
    <row r="104" spans="1:23" ht="56.25" customHeight="1" x14ac:dyDescent="0.25">
      <c r="A104" s="122"/>
      <c r="B104" s="141"/>
      <c r="C104" s="143"/>
      <c r="D104" s="61" t="str">
        <f>D101</f>
        <v>администрация города Ачинска</v>
      </c>
      <c r="E104" s="58" t="s">
        <v>150</v>
      </c>
      <c r="F104" s="58" t="s">
        <v>172</v>
      </c>
      <c r="G104" s="3" t="s">
        <v>213</v>
      </c>
      <c r="H104" s="58">
        <v>244</v>
      </c>
      <c r="I104" s="75">
        <f>'[6]приложение 1'!$H$206</f>
        <v>2855.4942400000004</v>
      </c>
      <c r="J104" s="75">
        <f>'[6]приложение 1'!$J$206</f>
        <v>2855.4942400000004</v>
      </c>
      <c r="K104" s="75">
        <f>'Прил 3'!K214</f>
        <v>90</v>
      </c>
      <c r="L104" s="75">
        <f>'Прил 3'!L214</f>
        <v>90</v>
      </c>
      <c r="M104" s="75">
        <f>'Прил 3'!M214</f>
        <v>105</v>
      </c>
      <c r="N104" s="75">
        <f>'Прил 3'!N214</f>
        <v>105</v>
      </c>
      <c r="O104" s="75">
        <f t="shared" si="28"/>
        <v>0</v>
      </c>
      <c r="P104" s="75">
        <f>'Прил 3'!O214</f>
        <v>105</v>
      </c>
      <c r="Q104" s="75">
        <f>'Прил 3'!P214</f>
        <v>105</v>
      </c>
      <c r="R104" s="75">
        <f>'Прил 3'!Q214</f>
        <v>1796.9294500000001</v>
      </c>
      <c r="S104" s="75">
        <f>'Прил 3'!R214</f>
        <v>1790.12</v>
      </c>
      <c r="T104" s="75">
        <f t="shared" si="29"/>
        <v>-6.8094500000001972</v>
      </c>
      <c r="U104" s="75">
        <f>'[7]прил 2 к  2 подпрогр'!$M$48</f>
        <v>1388.4</v>
      </c>
      <c r="V104" s="75">
        <f>'[7]прил 2 к  2 подпрогр'!$N$48</f>
        <v>1388.4</v>
      </c>
      <c r="W104" s="121"/>
    </row>
    <row r="105" spans="1:23" ht="43.5" hidden="1" customHeight="1" x14ac:dyDescent="0.25">
      <c r="A105" s="122">
        <v>32</v>
      </c>
      <c r="B105" s="140" t="s">
        <v>208</v>
      </c>
      <c r="C105" s="145" t="s">
        <v>63</v>
      </c>
      <c r="D105" s="61" t="s">
        <v>145</v>
      </c>
      <c r="E105" s="58"/>
      <c r="F105" s="58"/>
      <c r="G105" s="58"/>
      <c r="H105" s="58"/>
      <c r="I105" s="75"/>
      <c r="J105" s="75"/>
      <c r="K105" s="75"/>
      <c r="L105" s="75"/>
      <c r="M105" s="75"/>
      <c r="N105" s="75"/>
      <c r="O105" s="75">
        <f t="shared" si="28"/>
        <v>0</v>
      </c>
      <c r="P105" s="75"/>
      <c r="Q105" s="75"/>
      <c r="R105" s="75"/>
      <c r="S105" s="75"/>
      <c r="T105" s="75">
        <f t="shared" si="29"/>
        <v>0</v>
      </c>
      <c r="U105" s="75"/>
      <c r="V105" s="75"/>
      <c r="W105" s="108"/>
    </row>
    <row r="106" spans="1:23" ht="22.5" hidden="1" customHeight="1" x14ac:dyDescent="0.25">
      <c r="A106" s="122"/>
      <c r="B106" s="141"/>
      <c r="C106" s="146"/>
      <c r="D106" s="60" t="s">
        <v>146</v>
      </c>
      <c r="E106" s="58"/>
      <c r="F106" s="58"/>
      <c r="G106" s="58"/>
      <c r="H106" s="58"/>
      <c r="I106" s="75"/>
      <c r="J106" s="75"/>
      <c r="K106" s="75"/>
      <c r="L106" s="75"/>
      <c r="M106" s="75"/>
      <c r="N106" s="75"/>
      <c r="O106" s="75">
        <f t="shared" si="28"/>
        <v>0</v>
      </c>
      <c r="P106" s="75"/>
      <c r="Q106" s="75"/>
      <c r="R106" s="75"/>
      <c r="S106" s="75"/>
      <c r="T106" s="75">
        <f t="shared" si="29"/>
        <v>0</v>
      </c>
      <c r="U106" s="75"/>
      <c r="V106" s="29"/>
      <c r="W106" s="108"/>
    </row>
    <row r="107" spans="1:23" ht="43.5" hidden="1" customHeight="1" x14ac:dyDescent="0.25">
      <c r="A107" s="122"/>
      <c r="B107" s="141"/>
      <c r="C107" s="147"/>
      <c r="D107" s="61" t="str">
        <f>D104</f>
        <v>администрация города Ачинска</v>
      </c>
      <c r="E107" s="58" t="s">
        <v>150</v>
      </c>
      <c r="F107" s="58" t="s">
        <v>172</v>
      </c>
      <c r="G107" s="58">
        <v>420086240</v>
      </c>
      <c r="H107" s="4">
        <v>243</v>
      </c>
      <c r="I107" s="75"/>
      <c r="J107" s="75"/>
      <c r="K107" s="75"/>
      <c r="L107" s="75"/>
      <c r="M107" s="75"/>
      <c r="N107" s="75"/>
      <c r="O107" s="75">
        <f t="shared" si="28"/>
        <v>0</v>
      </c>
      <c r="P107" s="75"/>
      <c r="Q107" s="75"/>
      <c r="R107" s="75"/>
      <c r="S107" s="75"/>
      <c r="T107" s="75">
        <f t="shared" si="29"/>
        <v>0</v>
      </c>
      <c r="U107" s="75"/>
      <c r="V107" s="75"/>
      <c r="W107" s="108"/>
    </row>
    <row r="108" spans="1:23" ht="30" x14ac:dyDescent="0.25">
      <c r="A108" s="122">
        <v>29</v>
      </c>
      <c r="B108" s="160" t="s">
        <v>201</v>
      </c>
      <c r="C108" s="142" t="s">
        <v>274</v>
      </c>
      <c r="D108" s="73" t="s">
        <v>145</v>
      </c>
      <c r="E108" s="58"/>
      <c r="F108" s="58"/>
      <c r="G108" s="58"/>
      <c r="H108" s="58"/>
      <c r="I108" s="75">
        <f>I110</f>
        <v>1479.3566799999999</v>
      </c>
      <c r="J108" s="75">
        <f t="shared" ref="J108:V108" si="37">J110</f>
        <v>1479.3566799999999</v>
      </c>
      <c r="K108" s="75">
        <f t="shared" si="37"/>
        <v>0</v>
      </c>
      <c r="L108" s="75">
        <f t="shared" si="37"/>
        <v>0</v>
      </c>
      <c r="M108" s="75">
        <f t="shared" si="37"/>
        <v>0</v>
      </c>
      <c r="N108" s="75">
        <f t="shared" si="37"/>
        <v>0</v>
      </c>
      <c r="O108" s="75">
        <f t="shared" si="28"/>
        <v>0</v>
      </c>
      <c r="P108" s="75">
        <f t="shared" si="37"/>
        <v>0</v>
      </c>
      <c r="Q108" s="75">
        <f t="shared" si="37"/>
        <v>0</v>
      </c>
      <c r="R108" s="75">
        <f t="shared" si="37"/>
        <v>1187.8856699999999</v>
      </c>
      <c r="S108" s="75">
        <f t="shared" si="37"/>
        <v>1187.8856699999999</v>
      </c>
      <c r="T108" s="75">
        <f t="shared" si="29"/>
        <v>0</v>
      </c>
      <c r="U108" s="75">
        <f t="shared" si="37"/>
        <v>0</v>
      </c>
      <c r="V108" s="75">
        <f t="shared" si="37"/>
        <v>0</v>
      </c>
      <c r="W108" s="108"/>
    </row>
    <row r="109" spans="1:23" x14ac:dyDescent="0.25">
      <c r="A109" s="122"/>
      <c r="B109" s="161"/>
      <c r="C109" s="142"/>
      <c r="D109" s="74" t="s">
        <v>146</v>
      </c>
      <c r="E109" s="58"/>
      <c r="F109" s="58"/>
      <c r="G109" s="58"/>
      <c r="H109" s="58"/>
      <c r="I109" s="75"/>
      <c r="J109" s="75"/>
      <c r="K109" s="75"/>
      <c r="L109" s="75"/>
      <c r="M109" s="75"/>
      <c r="N109" s="75"/>
      <c r="O109" s="75">
        <f t="shared" si="28"/>
        <v>0</v>
      </c>
      <c r="P109" s="75"/>
      <c r="Q109" s="75"/>
      <c r="R109" s="75"/>
      <c r="S109" s="75"/>
      <c r="T109" s="75"/>
      <c r="U109" s="75"/>
      <c r="V109" s="75"/>
      <c r="W109" s="108"/>
    </row>
    <row r="110" spans="1:23" ht="58.5" customHeight="1" x14ac:dyDescent="0.25">
      <c r="A110" s="122"/>
      <c r="B110" s="161"/>
      <c r="C110" s="142"/>
      <c r="D110" s="73" t="str">
        <f>D104</f>
        <v>администрация города Ачинска</v>
      </c>
      <c r="E110" s="58">
        <v>730</v>
      </c>
      <c r="F110" s="58" t="s">
        <v>172</v>
      </c>
      <c r="G110" s="58">
        <v>420086180</v>
      </c>
      <c r="H110" s="58">
        <v>244</v>
      </c>
      <c r="I110" s="75">
        <f>'[6]приложение 1'!$H$220</f>
        <v>1479.3566799999999</v>
      </c>
      <c r="J110" s="75">
        <f>'[6]приложение 1'!$J$220</f>
        <v>1479.3566799999999</v>
      </c>
      <c r="K110" s="75">
        <f>'Прил 3'!K228</f>
        <v>0</v>
      </c>
      <c r="L110" s="75">
        <f>'Прил 3'!L228</f>
        <v>0</v>
      </c>
      <c r="M110" s="75">
        <f>'Прил 3'!M228</f>
        <v>0</v>
      </c>
      <c r="N110" s="75">
        <f>'Прил 3'!N228</f>
        <v>0</v>
      </c>
      <c r="O110" s="75">
        <f t="shared" si="28"/>
        <v>0</v>
      </c>
      <c r="P110" s="75">
        <f>'Прил 3'!O228</f>
        <v>0</v>
      </c>
      <c r="Q110" s="75">
        <f>'Прил 3'!P228</f>
        <v>0</v>
      </c>
      <c r="R110" s="75">
        <f>'Прил 3'!Q228</f>
        <v>1187.8856699999999</v>
      </c>
      <c r="S110" s="75">
        <f>'Прил 3'!R228</f>
        <v>1187.8856699999999</v>
      </c>
      <c r="T110" s="75">
        <f t="shared" si="29"/>
        <v>0</v>
      </c>
      <c r="U110" s="75">
        <v>0</v>
      </c>
      <c r="V110" s="75">
        <v>0</v>
      </c>
      <c r="W110" s="108"/>
    </row>
    <row r="111" spans="1:23" ht="32.25" customHeight="1" x14ac:dyDescent="0.25">
      <c r="A111" s="122">
        <v>30</v>
      </c>
      <c r="B111" s="140" t="s">
        <v>203</v>
      </c>
      <c r="C111" s="145" t="s">
        <v>64</v>
      </c>
      <c r="D111" s="61" t="s">
        <v>145</v>
      </c>
      <c r="E111" s="58"/>
      <c r="F111" s="58"/>
      <c r="G111" s="58"/>
      <c r="H111" s="58"/>
      <c r="I111" s="75">
        <f>I113</f>
        <v>19074.773690000002</v>
      </c>
      <c r="J111" s="75">
        <f t="shared" ref="J111:V111" si="38">J113</f>
        <v>19074.773690000002</v>
      </c>
      <c r="K111" s="75">
        <f t="shared" si="38"/>
        <v>0</v>
      </c>
      <c r="L111" s="75">
        <f t="shared" si="38"/>
        <v>0</v>
      </c>
      <c r="M111" s="75">
        <f t="shared" si="38"/>
        <v>0</v>
      </c>
      <c r="N111" s="75">
        <f t="shared" si="38"/>
        <v>0</v>
      </c>
      <c r="O111" s="75">
        <f t="shared" si="28"/>
        <v>0</v>
      </c>
      <c r="P111" s="75">
        <f t="shared" si="38"/>
        <v>5332.9525199999998</v>
      </c>
      <c r="Q111" s="75">
        <f t="shared" si="38"/>
        <v>5330.8428100000001</v>
      </c>
      <c r="R111" s="75">
        <f t="shared" si="38"/>
        <v>10192.48976</v>
      </c>
      <c r="S111" s="75">
        <f t="shared" si="38"/>
        <v>10192.48976</v>
      </c>
      <c r="T111" s="75">
        <f t="shared" si="29"/>
        <v>0</v>
      </c>
      <c r="U111" s="75">
        <f t="shared" si="38"/>
        <v>30322.438450000001</v>
      </c>
      <c r="V111" s="75">
        <f t="shared" si="38"/>
        <v>18236.3</v>
      </c>
      <c r="W111" s="109"/>
    </row>
    <row r="112" spans="1:23" ht="21.75" customHeight="1" x14ac:dyDescent="0.25">
      <c r="A112" s="122"/>
      <c r="B112" s="141"/>
      <c r="C112" s="146"/>
      <c r="D112" s="60" t="s">
        <v>146</v>
      </c>
      <c r="E112" s="58"/>
      <c r="F112" s="58"/>
      <c r="G112" s="58"/>
      <c r="H112" s="58"/>
      <c r="I112" s="75"/>
      <c r="J112" s="75"/>
      <c r="K112" s="75"/>
      <c r="L112" s="75"/>
      <c r="M112" s="75"/>
      <c r="N112" s="75"/>
      <c r="O112" s="75">
        <f t="shared" si="28"/>
        <v>0</v>
      </c>
      <c r="P112" s="75"/>
      <c r="Q112" s="75"/>
      <c r="R112" s="75"/>
      <c r="S112" s="75"/>
      <c r="T112" s="75"/>
      <c r="U112" s="75"/>
      <c r="V112" s="75"/>
      <c r="W112" s="109"/>
    </row>
    <row r="113" spans="1:23" ht="39" customHeight="1" x14ac:dyDescent="0.25">
      <c r="A113" s="122"/>
      <c r="B113" s="141"/>
      <c r="C113" s="147"/>
      <c r="D113" s="61" t="s">
        <v>148</v>
      </c>
      <c r="E113" s="58">
        <v>133</v>
      </c>
      <c r="F113" s="58" t="s">
        <v>172</v>
      </c>
      <c r="G113" s="58" t="s">
        <v>225</v>
      </c>
      <c r="H113" s="58">
        <v>410</v>
      </c>
      <c r="I113" s="75">
        <f>'[6]приложение 1'!$H$213</f>
        <v>19074.773690000002</v>
      </c>
      <c r="J113" s="75">
        <f>'[6]приложение 1'!$J$213</f>
        <v>19074.773690000002</v>
      </c>
      <c r="K113" s="75">
        <f>'Прил 3'!K235</f>
        <v>0</v>
      </c>
      <c r="L113" s="75">
        <f>'Прил 3'!L235</f>
        <v>0</v>
      </c>
      <c r="M113" s="75">
        <f>'Прил 3'!M235</f>
        <v>0</v>
      </c>
      <c r="N113" s="75">
        <f>'Прил 3'!N235</f>
        <v>0</v>
      </c>
      <c r="O113" s="75">
        <f t="shared" si="28"/>
        <v>0</v>
      </c>
      <c r="P113" s="75">
        <f>'Прил 3'!O235</f>
        <v>5332.9525199999998</v>
      </c>
      <c r="Q113" s="75">
        <f>'Прил 3'!P235</f>
        <v>5330.8428100000001</v>
      </c>
      <c r="R113" s="75">
        <f>'Прил 3'!Q235</f>
        <v>10192.48976</v>
      </c>
      <c r="S113" s="75">
        <f>'Прил 3'!R235</f>
        <v>10192.48976</v>
      </c>
      <c r="T113" s="75">
        <f t="shared" si="29"/>
        <v>0</v>
      </c>
      <c r="U113" s="75">
        <f>'Прил 3'!T235</f>
        <v>30322.438450000001</v>
      </c>
      <c r="V113" s="75">
        <f>'[7]прил 2 к  2 подпрогр'!$N$49</f>
        <v>18236.3</v>
      </c>
      <c r="W113" s="109"/>
    </row>
    <row r="114" spans="1:23" ht="42.75" customHeight="1" x14ac:dyDescent="0.25">
      <c r="A114" s="122">
        <v>31</v>
      </c>
      <c r="B114" s="140" t="s">
        <v>206</v>
      </c>
      <c r="C114" s="145" t="s">
        <v>65</v>
      </c>
      <c r="D114" s="61" t="s">
        <v>145</v>
      </c>
      <c r="E114" s="58"/>
      <c r="F114" s="58"/>
      <c r="G114" s="58"/>
      <c r="H114" s="58"/>
      <c r="I114" s="75">
        <f>I116+I117</f>
        <v>9831</v>
      </c>
      <c r="J114" s="75">
        <f>J116+J117</f>
        <v>6831</v>
      </c>
      <c r="K114" s="75">
        <f t="shared" ref="K114:V114" si="39">K117</f>
        <v>0</v>
      </c>
      <c r="L114" s="75">
        <f t="shared" si="39"/>
        <v>0</v>
      </c>
      <c r="M114" s="75">
        <f t="shared" si="39"/>
        <v>0</v>
      </c>
      <c r="N114" s="75">
        <f t="shared" si="39"/>
        <v>0</v>
      </c>
      <c r="O114" s="75">
        <f t="shared" si="28"/>
        <v>0</v>
      </c>
      <c r="P114" s="75">
        <f t="shared" si="39"/>
        <v>0</v>
      </c>
      <c r="Q114" s="75">
        <f t="shared" si="39"/>
        <v>0</v>
      </c>
      <c r="R114" s="75">
        <f t="shared" si="39"/>
        <v>0</v>
      </c>
      <c r="S114" s="75">
        <f t="shared" si="39"/>
        <v>0</v>
      </c>
      <c r="T114" s="75">
        <f t="shared" si="29"/>
        <v>0</v>
      </c>
      <c r="U114" s="75">
        <f t="shared" si="39"/>
        <v>0</v>
      </c>
      <c r="V114" s="75">
        <f t="shared" si="39"/>
        <v>0</v>
      </c>
      <c r="W114" s="119"/>
    </row>
    <row r="115" spans="1:23" ht="33.75" customHeight="1" x14ac:dyDescent="0.25">
      <c r="A115" s="122"/>
      <c r="B115" s="141"/>
      <c r="C115" s="146"/>
      <c r="D115" s="60" t="s">
        <v>146</v>
      </c>
      <c r="E115" s="58"/>
      <c r="F115" s="58"/>
      <c r="G115" s="58"/>
      <c r="H115" s="58"/>
      <c r="I115" s="75"/>
      <c r="J115" s="75"/>
      <c r="K115" s="75"/>
      <c r="L115" s="75"/>
      <c r="M115" s="75"/>
      <c r="N115" s="75"/>
      <c r="O115" s="75">
        <f t="shared" si="28"/>
        <v>0</v>
      </c>
      <c r="P115" s="75"/>
      <c r="Q115" s="75"/>
      <c r="R115" s="75"/>
      <c r="S115" s="75"/>
      <c r="T115" s="75"/>
      <c r="U115" s="75"/>
      <c r="V115" s="75"/>
      <c r="W115" s="120"/>
    </row>
    <row r="116" spans="1:23" ht="35.25" customHeight="1" x14ac:dyDescent="0.25">
      <c r="A116" s="122"/>
      <c r="B116" s="141"/>
      <c r="C116" s="146"/>
      <c r="D116" s="60" t="str">
        <f>D113</f>
        <v>МКУ "УКС"</v>
      </c>
      <c r="E116" s="58">
        <v>730</v>
      </c>
      <c r="F116" s="58" t="s">
        <v>172</v>
      </c>
      <c r="G116" s="58" t="s">
        <v>226</v>
      </c>
      <c r="H116" s="58" t="s">
        <v>227</v>
      </c>
      <c r="I116" s="75">
        <v>5362.6</v>
      </c>
      <c r="J116" s="75">
        <v>5362.6</v>
      </c>
      <c r="K116" s="75">
        <f>'Прил 3'!K241</f>
        <v>0</v>
      </c>
      <c r="L116" s="75">
        <f>'Прил 3'!L241</f>
        <v>0</v>
      </c>
      <c r="M116" s="75">
        <f>'Прил 3'!M241</f>
        <v>0</v>
      </c>
      <c r="N116" s="75">
        <f>'Прил 3'!N241</f>
        <v>0</v>
      </c>
      <c r="O116" s="75">
        <f t="shared" si="28"/>
        <v>0</v>
      </c>
      <c r="P116" s="75">
        <f>'Прил 3'!O241</f>
        <v>0</v>
      </c>
      <c r="Q116" s="75">
        <f>'Прил 3'!P241</f>
        <v>0</v>
      </c>
      <c r="R116" s="75">
        <f>'Прил 3'!Q241</f>
        <v>0</v>
      </c>
      <c r="S116" s="75">
        <f>'Прил 3'!R241</f>
        <v>0</v>
      </c>
      <c r="T116" s="75">
        <f t="shared" si="29"/>
        <v>0</v>
      </c>
      <c r="U116" s="75">
        <v>0</v>
      </c>
      <c r="V116" s="75">
        <v>0</v>
      </c>
      <c r="W116" s="120"/>
    </row>
    <row r="117" spans="1:23" ht="41.25" customHeight="1" x14ac:dyDescent="0.25">
      <c r="A117" s="122"/>
      <c r="B117" s="141"/>
      <c r="C117" s="147"/>
      <c r="D117" s="61" t="s">
        <v>147</v>
      </c>
      <c r="E117" s="58">
        <v>730</v>
      </c>
      <c r="F117" s="58" t="s">
        <v>172</v>
      </c>
      <c r="G117" s="58" t="s">
        <v>226</v>
      </c>
      <c r="H117" s="58" t="s">
        <v>227</v>
      </c>
      <c r="I117" s="75">
        <v>4468.3999999999996</v>
      </c>
      <c r="J117" s="75">
        <f>I117-3000</f>
        <v>1468.3999999999996</v>
      </c>
      <c r="K117" s="75">
        <f>'Прил 3'!K242</f>
        <v>0</v>
      </c>
      <c r="L117" s="75">
        <f>'Прил 3'!L242</f>
        <v>0</v>
      </c>
      <c r="M117" s="75">
        <f>'Прил 3'!M242</f>
        <v>0</v>
      </c>
      <c r="N117" s="75">
        <f>'Прил 3'!N242</f>
        <v>0</v>
      </c>
      <c r="O117" s="75">
        <f t="shared" si="28"/>
        <v>0</v>
      </c>
      <c r="P117" s="75">
        <f>'Прил 3'!O242</f>
        <v>0</v>
      </c>
      <c r="Q117" s="75">
        <f>'Прил 3'!P242</f>
        <v>0</v>
      </c>
      <c r="R117" s="75">
        <f>'Прил 3'!Q242</f>
        <v>0</v>
      </c>
      <c r="S117" s="75">
        <f>'Прил 3'!R242</f>
        <v>0</v>
      </c>
      <c r="T117" s="75">
        <f t="shared" si="29"/>
        <v>0</v>
      </c>
      <c r="U117" s="75">
        <v>0</v>
      </c>
      <c r="V117" s="75">
        <v>0</v>
      </c>
      <c r="W117" s="121"/>
    </row>
    <row r="118" spans="1:23" ht="33" hidden="1" customHeight="1" x14ac:dyDescent="0.25">
      <c r="A118" s="122">
        <v>36</v>
      </c>
      <c r="B118" s="140" t="s">
        <v>217</v>
      </c>
      <c r="C118" s="145" t="s">
        <v>93</v>
      </c>
      <c r="D118" s="61" t="s">
        <v>145</v>
      </c>
      <c r="E118" s="58"/>
      <c r="F118" s="3"/>
      <c r="G118" s="3"/>
      <c r="H118" s="58"/>
      <c r="I118" s="75"/>
      <c r="J118" s="75"/>
      <c r="K118" s="75"/>
      <c r="L118" s="75"/>
      <c r="M118" s="75"/>
      <c r="N118" s="75"/>
      <c r="O118" s="75">
        <f t="shared" si="28"/>
        <v>0</v>
      </c>
      <c r="P118" s="75"/>
      <c r="Q118" s="75"/>
      <c r="R118" s="75"/>
      <c r="S118" s="75"/>
      <c r="T118" s="75">
        <f t="shared" si="29"/>
        <v>0</v>
      </c>
      <c r="U118" s="75"/>
      <c r="V118" s="75"/>
      <c r="W118" s="109"/>
    </row>
    <row r="119" spans="1:23" ht="28.5" hidden="1" customHeight="1" x14ac:dyDescent="0.25">
      <c r="A119" s="122"/>
      <c r="B119" s="141"/>
      <c r="C119" s="146"/>
      <c r="D119" s="60" t="s">
        <v>146</v>
      </c>
      <c r="E119" s="58"/>
      <c r="F119" s="3"/>
      <c r="G119" s="3"/>
      <c r="H119" s="58"/>
      <c r="I119" s="75"/>
      <c r="J119" s="75"/>
      <c r="K119" s="75"/>
      <c r="L119" s="75"/>
      <c r="M119" s="75"/>
      <c r="N119" s="75"/>
      <c r="O119" s="75">
        <f t="shared" si="28"/>
        <v>0</v>
      </c>
      <c r="P119" s="75"/>
      <c r="Q119" s="75"/>
      <c r="R119" s="75"/>
      <c r="S119" s="75"/>
      <c r="T119" s="75">
        <f t="shared" si="29"/>
        <v>0</v>
      </c>
      <c r="U119" s="75"/>
      <c r="V119" s="75"/>
      <c r="W119" s="109"/>
    </row>
    <row r="120" spans="1:23" ht="49.5" hidden="1" customHeight="1" x14ac:dyDescent="0.25">
      <c r="A120" s="122"/>
      <c r="B120" s="141"/>
      <c r="C120" s="147"/>
      <c r="D120" s="61" t="str">
        <f>D117</f>
        <v>администрация города Ачинска</v>
      </c>
      <c r="E120" s="58">
        <v>730</v>
      </c>
      <c r="F120" s="3" t="s">
        <v>172</v>
      </c>
      <c r="G120" s="3" t="s">
        <v>215</v>
      </c>
      <c r="H120" s="58">
        <v>414</v>
      </c>
      <c r="I120" s="75"/>
      <c r="J120" s="75"/>
      <c r="K120" s="75"/>
      <c r="L120" s="75"/>
      <c r="M120" s="75"/>
      <c r="N120" s="75"/>
      <c r="O120" s="75">
        <f t="shared" si="28"/>
        <v>0</v>
      </c>
      <c r="P120" s="75"/>
      <c r="Q120" s="75"/>
      <c r="R120" s="75"/>
      <c r="S120" s="75"/>
      <c r="T120" s="75">
        <f t="shared" si="29"/>
        <v>0</v>
      </c>
      <c r="U120" s="75"/>
      <c r="V120" s="75"/>
      <c r="W120" s="109"/>
    </row>
    <row r="121" spans="1:23" s="59" customFormat="1" ht="30" customHeight="1" x14ac:dyDescent="0.25">
      <c r="A121" s="122">
        <v>32</v>
      </c>
      <c r="B121" s="140" t="s">
        <v>208</v>
      </c>
      <c r="C121" s="145" t="s">
        <v>244</v>
      </c>
      <c r="D121" s="53" t="s">
        <v>145</v>
      </c>
      <c r="E121" s="54"/>
      <c r="F121" s="54"/>
      <c r="G121" s="54"/>
      <c r="H121" s="54"/>
      <c r="I121" s="55">
        <f>I123</f>
        <v>335.40125999999998</v>
      </c>
      <c r="J121" s="55">
        <f t="shared" ref="J121:V121" si="40">J123</f>
        <v>335.40125999999998</v>
      </c>
      <c r="K121" s="55">
        <f t="shared" si="40"/>
        <v>0</v>
      </c>
      <c r="L121" s="55">
        <f t="shared" si="40"/>
        <v>0</v>
      </c>
      <c r="M121" s="55">
        <f t="shared" si="40"/>
        <v>0</v>
      </c>
      <c r="N121" s="55">
        <f t="shared" si="40"/>
        <v>0</v>
      </c>
      <c r="O121" s="75">
        <f t="shared" si="28"/>
        <v>0</v>
      </c>
      <c r="P121" s="55">
        <f t="shared" si="40"/>
        <v>0</v>
      </c>
      <c r="Q121" s="55">
        <f t="shared" si="40"/>
        <v>0</v>
      </c>
      <c r="R121" s="55">
        <f t="shared" si="40"/>
        <v>0</v>
      </c>
      <c r="S121" s="55">
        <f t="shared" si="40"/>
        <v>0</v>
      </c>
      <c r="T121" s="75">
        <f t="shared" si="29"/>
        <v>0</v>
      </c>
      <c r="U121" s="55">
        <f t="shared" si="40"/>
        <v>0</v>
      </c>
      <c r="V121" s="55">
        <f t="shared" si="40"/>
        <v>0</v>
      </c>
      <c r="W121" s="56"/>
    </row>
    <row r="122" spans="1:23" x14ac:dyDescent="0.25">
      <c r="A122" s="122"/>
      <c r="B122" s="141"/>
      <c r="C122" s="146"/>
      <c r="D122" s="60" t="s">
        <v>146</v>
      </c>
      <c r="E122" s="58"/>
      <c r="F122" s="58"/>
      <c r="G122" s="58"/>
      <c r="H122" s="58"/>
      <c r="I122" s="75"/>
      <c r="J122" s="75"/>
      <c r="K122" s="75"/>
      <c r="L122" s="75"/>
      <c r="M122" s="75"/>
      <c r="N122" s="75"/>
      <c r="O122" s="75">
        <f t="shared" si="28"/>
        <v>0</v>
      </c>
      <c r="P122" s="75"/>
      <c r="Q122" s="75"/>
      <c r="R122" s="75"/>
      <c r="S122" s="75"/>
      <c r="T122" s="75"/>
      <c r="U122" s="75"/>
      <c r="V122" s="75"/>
      <c r="W122" s="108"/>
    </row>
    <row r="123" spans="1:23" ht="49.5" customHeight="1" x14ac:dyDescent="0.25">
      <c r="A123" s="122"/>
      <c r="B123" s="141"/>
      <c r="C123" s="147"/>
      <c r="D123" s="61" t="str">
        <f>D120</f>
        <v>администрация города Ачинска</v>
      </c>
      <c r="E123" s="58">
        <v>730</v>
      </c>
      <c r="F123" s="3" t="s">
        <v>172</v>
      </c>
      <c r="G123" s="3" t="s">
        <v>245</v>
      </c>
      <c r="H123" s="58">
        <v>244</v>
      </c>
      <c r="I123" s="75">
        <f>'[6]приложение 1'!$H$241</f>
        <v>335.40125999999998</v>
      </c>
      <c r="J123" s="75">
        <f>'[6]приложение 1'!$J$241</f>
        <v>335.40125999999998</v>
      </c>
      <c r="K123" s="75">
        <f>'Прил 3'!K256</f>
        <v>0</v>
      </c>
      <c r="L123" s="75">
        <f>'Прил 3'!L256</f>
        <v>0</v>
      </c>
      <c r="M123" s="75">
        <f>'Прил 3'!M256</f>
        <v>0</v>
      </c>
      <c r="N123" s="75">
        <f>'Прил 3'!N256</f>
        <v>0</v>
      </c>
      <c r="O123" s="75">
        <f t="shared" si="28"/>
        <v>0</v>
      </c>
      <c r="P123" s="75">
        <f>'Прил 3'!O256</f>
        <v>0</v>
      </c>
      <c r="Q123" s="75">
        <f>'Прил 3'!P256</f>
        <v>0</v>
      </c>
      <c r="R123" s="75">
        <f>'Прил 3'!Q256</f>
        <v>0</v>
      </c>
      <c r="S123" s="75">
        <f>'Прил 3'!R256</f>
        <v>0</v>
      </c>
      <c r="T123" s="75">
        <f t="shared" si="29"/>
        <v>0</v>
      </c>
      <c r="U123" s="75">
        <v>0</v>
      </c>
      <c r="V123" s="75">
        <v>0</v>
      </c>
      <c r="W123" s="108"/>
    </row>
    <row r="124" spans="1:23" ht="30" hidden="1" customHeight="1" x14ac:dyDescent="0.25">
      <c r="A124" s="122">
        <v>38</v>
      </c>
      <c r="B124" s="140" t="s">
        <v>218</v>
      </c>
      <c r="C124" s="145" t="s">
        <v>72</v>
      </c>
      <c r="D124" s="61" t="s">
        <v>145</v>
      </c>
      <c r="E124" s="58"/>
      <c r="F124" s="58"/>
      <c r="G124" s="58"/>
      <c r="H124" s="58"/>
      <c r="I124" s="75"/>
      <c r="J124" s="75"/>
      <c r="K124" s="75"/>
      <c r="L124" s="75"/>
      <c r="M124" s="75"/>
      <c r="N124" s="75"/>
      <c r="O124" s="75">
        <f t="shared" si="28"/>
        <v>0</v>
      </c>
      <c r="P124" s="75"/>
      <c r="Q124" s="75"/>
      <c r="R124" s="75"/>
      <c r="S124" s="75"/>
      <c r="T124" s="75">
        <f t="shared" si="29"/>
        <v>0</v>
      </c>
      <c r="U124" s="75"/>
      <c r="V124" s="75"/>
      <c r="W124" s="108"/>
    </row>
    <row r="125" spans="1:23" hidden="1" x14ac:dyDescent="0.25">
      <c r="A125" s="122"/>
      <c r="B125" s="141"/>
      <c r="C125" s="146"/>
      <c r="D125" s="60" t="s">
        <v>146</v>
      </c>
      <c r="E125" s="58"/>
      <c r="F125" s="58"/>
      <c r="G125" s="58"/>
      <c r="H125" s="58"/>
      <c r="I125" s="75"/>
      <c r="J125" s="75"/>
      <c r="K125" s="75"/>
      <c r="L125" s="75"/>
      <c r="M125" s="75"/>
      <c r="N125" s="75"/>
      <c r="O125" s="75">
        <f t="shared" si="28"/>
        <v>0</v>
      </c>
      <c r="P125" s="75"/>
      <c r="Q125" s="75"/>
      <c r="R125" s="75"/>
      <c r="S125" s="75"/>
      <c r="T125" s="75">
        <f t="shared" si="29"/>
        <v>0</v>
      </c>
      <c r="U125" s="75"/>
      <c r="V125" s="75"/>
      <c r="W125" s="108"/>
    </row>
    <row r="126" spans="1:23" ht="49.5" hidden="1" customHeight="1" x14ac:dyDescent="0.25">
      <c r="A126" s="122"/>
      <c r="B126" s="141"/>
      <c r="C126" s="147"/>
      <c r="D126" s="61" t="str">
        <f>D120</f>
        <v>администрация города Ачинска</v>
      </c>
      <c r="E126" s="58">
        <v>730</v>
      </c>
      <c r="F126" s="3" t="s">
        <v>172</v>
      </c>
      <c r="G126" s="3" t="s">
        <v>219</v>
      </c>
      <c r="H126" s="58">
        <v>244</v>
      </c>
      <c r="I126" s="75"/>
      <c r="J126" s="75"/>
      <c r="K126" s="75"/>
      <c r="L126" s="75"/>
      <c r="M126" s="75"/>
      <c r="N126" s="75"/>
      <c r="O126" s="75">
        <f t="shared" si="28"/>
        <v>0</v>
      </c>
      <c r="P126" s="75"/>
      <c r="Q126" s="75"/>
      <c r="R126" s="75"/>
      <c r="S126" s="75"/>
      <c r="T126" s="75">
        <f t="shared" si="29"/>
        <v>0</v>
      </c>
      <c r="U126" s="75"/>
      <c r="V126" s="75"/>
      <c r="W126" s="108"/>
    </row>
    <row r="127" spans="1:23" ht="36.75" customHeight="1" x14ac:dyDescent="0.25">
      <c r="A127" s="122">
        <v>33</v>
      </c>
      <c r="B127" s="140" t="s">
        <v>210</v>
      </c>
      <c r="C127" s="143" t="s">
        <v>31</v>
      </c>
      <c r="D127" s="61" t="s">
        <v>145</v>
      </c>
      <c r="E127" s="58"/>
      <c r="F127" s="3"/>
      <c r="G127" s="3"/>
      <c r="H127" s="58"/>
      <c r="I127" s="75">
        <f>I129</f>
        <v>1690.9878600000002</v>
      </c>
      <c r="J127" s="75">
        <f t="shared" ref="J127:V127" si="41">J129</f>
        <v>1271.4000000000001</v>
      </c>
      <c r="K127" s="75">
        <f t="shared" si="41"/>
        <v>0</v>
      </c>
      <c r="L127" s="75">
        <f t="shared" si="41"/>
        <v>0</v>
      </c>
      <c r="M127" s="75">
        <f t="shared" si="41"/>
        <v>0</v>
      </c>
      <c r="N127" s="75">
        <f t="shared" si="41"/>
        <v>0</v>
      </c>
      <c r="O127" s="75">
        <f t="shared" si="28"/>
        <v>0</v>
      </c>
      <c r="P127" s="75">
        <f t="shared" si="41"/>
        <v>0</v>
      </c>
      <c r="Q127" s="75">
        <f t="shared" si="41"/>
        <v>0</v>
      </c>
      <c r="R127" s="75">
        <f t="shared" si="41"/>
        <v>1553.6352099999999</v>
      </c>
      <c r="S127" s="75">
        <f t="shared" si="41"/>
        <v>1553.6352099999999</v>
      </c>
      <c r="T127" s="75">
        <f t="shared" si="29"/>
        <v>0</v>
      </c>
      <c r="U127" s="75">
        <f t="shared" si="41"/>
        <v>0</v>
      </c>
      <c r="V127" s="75">
        <f t="shared" si="41"/>
        <v>0</v>
      </c>
      <c r="W127" s="119"/>
    </row>
    <row r="128" spans="1:23" ht="36.75" customHeight="1" x14ac:dyDescent="0.25">
      <c r="A128" s="122"/>
      <c r="B128" s="141"/>
      <c r="C128" s="143"/>
      <c r="D128" s="60" t="s">
        <v>146</v>
      </c>
      <c r="E128" s="58"/>
      <c r="F128" s="3"/>
      <c r="G128" s="3"/>
      <c r="H128" s="58"/>
      <c r="I128" s="75"/>
      <c r="J128" s="75"/>
      <c r="K128" s="75"/>
      <c r="L128" s="75"/>
      <c r="M128" s="75"/>
      <c r="N128" s="75"/>
      <c r="O128" s="75">
        <f t="shared" si="28"/>
        <v>0</v>
      </c>
      <c r="P128" s="75"/>
      <c r="Q128" s="75"/>
      <c r="R128" s="75"/>
      <c r="S128" s="75"/>
      <c r="T128" s="75"/>
      <c r="U128" s="75"/>
      <c r="V128" s="75"/>
      <c r="W128" s="120"/>
    </row>
    <row r="129" spans="1:23" ht="36.75" customHeight="1" x14ac:dyDescent="0.25">
      <c r="A129" s="122"/>
      <c r="B129" s="141"/>
      <c r="C129" s="143"/>
      <c r="D129" s="61" t="str">
        <f>D126</f>
        <v>администрация города Ачинска</v>
      </c>
      <c r="E129" s="58">
        <v>730</v>
      </c>
      <c r="F129" s="3" t="s">
        <v>172</v>
      </c>
      <c r="G129" s="3" t="s">
        <v>220</v>
      </c>
      <c r="H129" s="58">
        <v>244</v>
      </c>
      <c r="I129" s="75">
        <f>'[6]приложение 1'!$H$227</f>
        <v>1690.9878600000002</v>
      </c>
      <c r="J129" s="75">
        <f>'[6]приложение 1'!$J$227</f>
        <v>1271.4000000000001</v>
      </c>
      <c r="K129" s="75">
        <f>'Прил 3'!K270</f>
        <v>0</v>
      </c>
      <c r="L129" s="75">
        <f>'Прил 3'!L270</f>
        <v>0</v>
      </c>
      <c r="M129" s="75">
        <f>'Прил 3'!M270</f>
        <v>0</v>
      </c>
      <c r="N129" s="75">
        <f>'Прил 3'!N270</f>
        <v>0</v>
      </c>
      <c r="O129" s="75">
        <f t="shared" si="28"/>
        <v>0</v>
      </c>
      <c r="P129" s="75">
        <f>'Прил 3'!O270</f>
        <v>0</v>
      </c>
      <c r="Q129" s="75">
        <f>'Прил 3'!P270</f>
        <v>0</v>
      </c>
      <c r="R129" s="75">
        <f>'Прил 3'!Q270</f>
        <v>1553.6352099999999</v>
      </c>
      <c r="S129" s="75">
        <f>'Прил 3'!R270</f>
        <v>1553.6352099999999</v>
      </c>
      <c r="T129" s="75">
        <f t="shared" si="29"/>
        <v>0</v>
      </c>
      <c r="U129" s="75">
        <f>'[7]прил 2 к  2 подпрогр'!$M$54</f>
        <v>0</v>
      </c>
      <c r="V129" s="75">
        <f>'[7]прил 2 к  2 подпрогр'!$N$54</f>
        <v>0</v>
      </c>
      <c r="W129" s="121"/>
    </row>
    <row r="130" spans="1:23" ht="36.75" customHeight="1" x14ac:dyDescent="0.25">
      <c r="A130" s="122">
        <v>34</v>
      </c>
      <c r="B130" s="140" t="s">
        <v>212</v>
      </c>
      <c r="C130" s="143" t="s">
        <v>246</v>
      </c>
      <c r="D130" s="61" t="s">
        <v>145</v>
      </c>
      <c r="E130" s="58"/>
      <c r="F130" s="3"/>
      <c r="G130" s="3"/>
      <c r="H130" s="58"/>
      <c r="I130" s="75">
        <f>I132</f>
        <v>5196.6446799999994</v>
      </c>
      <c r="J130" s="75">
        <f t="shared" ref="J130:V130" si="42">J132</f>
        <v>1696.6446799999999</v>
      </c>
      <c r="K130" s="75">
        <f t="shared" si="42"/>
        <v>0</v>
      </c>
      <c r="L130" s="75">
        <f t="shared" si="42"/>
        <v>0</v>
      </c>
      <c r="M130" s="75">
        <f t="shared" si="42"/>
        <v>616.28099999999995</v>
      </c>
      <c r="N130" s="75">
        <f t="shared" si="42"/>
        <v>616.28099999999995</v>
      </c>
      <c r="O130" s="75">
        <f t="shared" si="28"/>
        <v>0</v>
      </c>
      <c r="P130" s="75">
        <f t="shared" si="42"/>
        <v>2616.2809999999999</v>
      </c>
      <c r="Q130" s="75">
        <f t="shared" si="42"/>
        <v>2616.2809999999999</v>
      </c>
      <c r="R130" s="75">
        <f t="shared" si="42"/>
        <v>4240.2060000000001</v>
      </c>
      <c r="S130" s="75">
        <f t="shared" si="42"/>
        <v>4240.2060000000001</v>
      </c>
      <c r="T130" s="75">
        <f t="shared" si="29"/>
        <v>0</v>
      </c>
      <c r="U130" s="75">
        <f t="shared" si="42"/>
        <v>0</v>
      </c>
      <c r="V130" s="75">
        <f t="shared" si="42"/>
        <v>0</v>
      </c>
      <c r="W130" s="119"/>
    </row>
    <row r="131" spans="1:23" ht="36.75" customHeight="1" x14ac:dyDescent="0.25">
      <c r="A131" s="122"/>
      <c r="B131" s="141"/>
      <c r="C131" s="143"/>
      <c r="D131" s="60" t="s">
        <v>146</v>
      </c>
      <c r="E131" s="58"/>
      <c r="F131" s="3"/>
      <c r="G131" s="3"/>
      <c r="H131" s="58"/>
      <c r="I131" s="75"/>
      <c r="J131" s="75"/>
      <c r="K131" s="75"/>
      <c r="L131" s="75"/>
      <c r="M131" s="75"/>
      <c r="N131" s="75"/>
      <c r="O131" s="75">
        <f t="shared" si="28"/>
        <v>0</v>
      </c>
      <c r="P131" s="75"/>
      <c r="Q131" s="75"/>
      <c r="R131" s="75"/>
      <c r="S131" s="75"/>
      <c r="T131" s="75"/>
      <c r="U131" s="75"/>
      <c r="V131" s="75"/>
      <c r="W131" s="120"/>
    </row>
    <row r="132" spans="1:23" ht="36.75" customHeight="1" x14ac:dyDescent="0.25">
      <c r="A132" s="122"/>
      <c r="B132" s="141"/>
      <c r="C132" s="143"/>
      <c r="D132" s="61" t="str">
        <f>D129</f>
        <v>администрация города Ачинска</v>
      </c>
      <c r="E132" s="58">
        <v>730</v>
      </c>
      <c r="F132" s="3" t="s">
        <v>172</v>
      </c>
      <c r="G132" s="3" t="s">
        <v>221</v>
      </c>
      <c r="H132" s="58">
        <v>244</v>
      </c>
      <c r="I132" s="75">
        <f>'[6]приложение 1'!$H$269</f>
        <v>5196.6446799999994</v>
      </c>
      <c r="J132" s="75">
        <f>'[6]приложение 1'!$J$269</f>
        <v>1696.6446799999999</v>
      </c>
      <c r="K132" s="75">
        <f>'Прил 3'!K277</f>
        <v>0</v>
      </c>
      <c r="L132" s="75">
        <f>'Прил 3'!L277</f>
        <v>0</v>
      </c>
      <c r="M132" s="75">
        <f>'Прил 3'!M277</f>
        <v>616.28099999999995</v>
      </c>
      <c r="N132" s="75">
        <f>'Прил 3'!N277</f>
        <v>616.28099999999995</v>
      </c>
      <c r="O132" s="75">
        <f t="shared" si="28"/>
        <v>0</v>
      </c>
      <c r="P132" s="75">
        <f>'Прил 3'!O277</f>
        <v>2616.2809999999999</v>
      </c>
      <c r="Q132" s="75">
        <f>'Прил 3'!P277</f>
        <v>2616.2809999999999</v>
      </c>
      <c r="R132" s="75">
        <f>'Прил 3'!Q277</f>
        <v>4240.2060000000001</v>
      </c>
      <c r="S132" s="75">
        <f>'Прил 3'!R277</f>
        <v>4240.2060000000001</v>
      </c>
      <c r="T132" s="75">
        <f t="shared" si="29"/>
        <v>0</v>
      </c>
      <c r="U132" s="75">
        <f>'[7]прил 2 к  2 подпрогр'!$M$57</f>
        <v>0</v>
      </c>
      <c r="V132" s="75">
        <f>'[7]прил 2 к  2 подпрогр'!$N$57</f>
        <v>0</v>
      </c>
      <c r="W132" s="121"/>
    </row>
    <row r="133" spans="1:23" ht="36.75" customHeight="1" x14ac:dyDescent="0.25">
      <c r="A133" s="122">
        <v>35</v>
      </c>
      <c r="B133" s="140" t="s">
        <v>214</v>
      </c>
      <c r="C133" s="143" t="s">
        <v>292</v>
      </c>
      <c r="D133" s="61" t="s">
        <v>145</v>
      </c>
      <c r="E133" s="58"/>
      <c r="F133" s="3"/>
      <c r="G133" s="3"/>
      <c r="H133" s="58"/>
      <c r="I133" s="75">
        <f t="shared" ref="I133:V133" si="43">I135</f>
        <v>0</v>
      </c>
      <c r="J133" s="75">
        <f t="shared" si="43"/>
        <v>0</v>
      </c>
      <c r="K133" s="75">
        <f t="shared" si="43"/>
        <v>0</v>
      </c>
      <c r="L133" s="75">
        <f t="shared" si="43"/>
        <v>0</v>
      </c>
      <c r="M133" s="75">
        <f t="shared" si="43"/>
        <v>212.499</v>
      </c>
      <c r="N133" s="75">
        <f t="shared" si="43"/>
        <v>212.499</v>
      </c>
      <c r="O133" s="75">
        <f t="shared" si="28"/>
        <v>0</v>
      </c>
      <c r="P133" s="75">
        <f t="shared" si="43"/>
        <v>212.499</v>
      </c>
      <c r="Q133" s="75">
        <f t="shared" si="43"/>
        <v>212.499</v>
      </c>
      <c r="R133" s="75">
        <f t="shared" si="43"/>
        <v>239.77585999999999</v>
      </c>
      <c r="S133" s="75">
        <f t="shared" si="43"/>
        <v>239.77585999999999</v>
      </c>
      <c r="T133" s="75">
        <f t="shared" si="29"/>
        <v>0</v>
      </c>
      <c r="U133" s="75">
        <f t="shared" si="43"/>
        <v>0</v>
      </c>
      <c r="V133" s="75">
        <f t="shared" si="43"/>
        <v>0</v>
      </c>
      <c r="W133" s="108"/>
    </row>
    <row r="134" spans="1:23" ht="36.75" customHeight="1" x14ac:dyDescent="0.25">
      <c r="A134" s="122"/>
      <c r="B134" s="141"/>
      <c r="C134" s="143"/>
      <c r="D134" s="60" t="s">
        <v>146</v>
      </c>
      <c r="E134" s="58"/>
      <c r="F134" s="3"/>
      <c r="G134" s="3"/>
      <c r="H134" s="58"/>
      <c r="I134" s="75"/>
      <c r="J134" s="75"/>
      <c r="K134" s="75"/>
      <c r="L134" s="75"/>
      <c r="M134" s="75"/>
      <c r="N134" s="75"/>
      <c r="O134" s="75">
        <f t="shared" si="28"/>
        <v>0</v>
      </c>
      <c r="P134" s="75"/>
      <c r="Q134" s="75"/>
      <c r="R134" s="75"/>
      <c r="S134" s="75"/>
      <c r="T134" s="75"/>
      <c r="U134" s="75"/>
      <c r="V134" s="75"/>
      <c r="W134" s="108"/>
    </row>
    <row r="135" spans="1:23" ht="36.75" customHeight="1" x14ac:dyDescent="0.25">
      <c r="A135" s="122"/>
      <c r="B135" s="141"/>
      <c r="C135" s="143"/>
      <c r="D135" s="61" t="str">
        <f>D129</f>
        <v>администрация города Ачинска</v>
      </c>
      <c r="E135" s="58">
        <v>730</v>
      </c>
      <c r="F135" s="3" t="s">
        <v>172</v>
      </c>
      <c r="G135" s="3" t="s">
        <v>298</v>
      </c>
      <c r="H135" s="58">
        <v>244</v>
      </c>
      <c r="I135" s="75">
        <f>'Прил 3'!H284</f>
        <v>0</v>
      </c>
      <c r="J135" s="75">
        <f>'Прил 3'!I284</f>
        <v>0</v>
      </c>
      <c r="K135" s="75">
        <f>'Прил 3'!K284</f>
        <v>0</v>
      </c>
      <c r="L135" s="75">
        <f>'Прил 3'!L284</f>
        <v>0</v>
      </c>
      <c r="M135" s="75">
        <f>'Прил 3'!M284</f>
        <v>212.499</v>
      </c>
      <c r="N135" s="75">
        <f>'Прил 3'!N284</f>
        <v>212.499</v>
      </c>
      <c r="O135" s="75">
        <f t="shared" si="28"/>
        <v>0</v>
      </c>
      <c r="P135" s="75">
        <f>'Прил 3'!O284</f>
        <v>212.499</v>
      </c>
      <c r="Q135" s="75">
        <f>'Прил 3'!P284</f>
        <v>212.499</v>
      </c>
      <c r="R135" s="75">
        <f>'Прил 3'!Q284</f>
        <v>239.77585999999999</v>
      </c>
      <c r="S135" s="75">
        <f>'Прил 3'!R284</f>
        <v>239.77585999999999</v>
      </c>
      <c r="T135" s="75">
        <f t="shared" si="29"/>
        <v>0</v>
      </c>
      <c r="U135" s="75">
        <f>'Прил 3'!T284</f>
        <v>0</v>
      </c>
      <c r="V135" s="75">
        <f>'Прил 3'!U284</f>
        <v>0</v>
      </c>
      <c r="W135" s="108"/>
    </row>
    <row r="136" spans="1:23" ht="36.75" customHeight="1" x14ac:dyDescent="0.25">
      <c r="A136" s="122">
        <v>36</v>
      </c>
      <c r="B136" s="140" t="s">
        <v>217</v>
      </c>
      <c r="C136" s="143" t="s">
        <v>301</v>
      </c>
      <c r="D136" s="61" t="s">
        <v>145</v>
      </c>
      <c r="E136" s="58"/>
      <c r="F136" s="3"/>
      <c r="G136" s="3"/>
      <c r="H136" s="58"/>
      <c r="I136" s="75">
        <f t="shared" ref="I136:Q136" si="44">I138</f>
        <v>0</v>
      </c>
      <c r="J136" s="75">
        <f t="shared" si="44"/>
        <v>0</v>
      </c>
      <c r="K136" s="75">
        <f t="shared" si="44"/>
        <v>0</v>
      </c>
      <c r="L136" s="75">
        <f t="shared" si="44"/>
        <v>0</v>
      </c>
      <c r="M136" s="75">
        <f t="shared" si="44"/>
        <v>1254.6616799999999</v>
      </c>
      <c r="N136" s="75">
        <f t="shared" si="44"/>
        <v>1254.6616799999999</v>
      </c>
      <c r="O136" s="75">
        <f t="shared" si="28"/>
        <v>0</v>
      </c>
      <c r="P136" s="75">
        <f t="shared" si="44"/>
        <v>2044.2696699999999</v>
      </c>
      <c r="Q136" s="75">
        <f t="shared" si="44"/>
        <v>2044.2696699999999</v>
      </c>
      <c r="R136" s="75">
        <f t="shared" ref="R136:S136" si="45">R138</f>
        <v>2044.2696699999999</v>
      </c>
      <c r="S136" s="75">
        <f t="shared" si="45"/>
        <v>2044.2696699999999</v>
      </c>
      <c r="T136" s="75">
        <f t="shared" si="29"/>
        <v>0</v>
      </c>
      <c r="U136" s="75">
        <f t="shared" ref="U136:V136" si="46">U138</f>
        <v>0</v>
      </c>
      <c r="V136" s="75">
        <f t="shared" si="46"/>
        <v>0</v>
      </c>
      <c r="W136" s="108"/>
    </row>
    <row r="137" spans="1:23" ht="36.75" customHeight="1" x14ac:dyDescent="0.25">
      <c r="A137" s="122"/>
      <c r="B137" s="141"/>
      <c r="C137" s="143"/>
      <c r="D137" s="60" t="s">
        <v>146</v>
      </c>
      <c r="E137" s="58"/>
      <c r="F137" s="3"/>
      <c r="G137" s="3"/>
      <c r="H137" s="58"/>
      <c r="I137" s="75"/>
      <c r="J137" s="75"/>
      <c r="K137" s="75"/>
      <c r="L137" s="75"/>
      <c r="M137" s="75"/>
      <c r="N137" s="75"/>
      <c r="O137" s="75">
        <f t="shared" si="28"/>
        <v>0</v>
      </c>
      <c r="P137" s="75"/>
      <c r="Q137" s="75"/>
      <c r="R137" s="75"/>
      <c r="S137" s="75"/>
      <c r="T137" s="75"/>
      <c r="U137" s="75"/>
      <c r="V137" s="75"/>
      <c r="W137" s="108"/>
    </row>
    <row r="138" spans="1:23" ht="36.75" customHeight="1" x14ac:dyDescent="0.25">
      <c r="A138" s="122"/>
      <c r="B138" s="141"/>
      <c r="C138" s="143"/>
      <c r="D138" s="61" t="str">
        <f>D132</f>
        <v>администрация города Ачинска</v>
      </c>
      <c r="E138" s="58">
        <v>730</v>
      </c>
      <c r="F138" s="3" t="s">
        <v>172</v>
      </c>
      <c r="G138" s="3" t="s">
        <v>296</v>
      </c>
      <c r="H138" s="58" t="s">
        <v>297</v>
      </c>
      <c r="I138" s="75">
        <f>'Прил 3'!H291</f>
        <v>0</v>
      </c>
      <c r="J138" s="75">
        <f>'Прил 3'!I291</f>
        <v>0</v>
      </c>
      <c r="K138" s="75">
        <f>'Прил 3'!K291</f>
        <v>0</v>
      </c>
      <c r="L138" s="75">
        <f>'Прил 3'!L291</f>
        <v>0</v>
      </c>
      <c r="M138" s="75">
        <f>'Прил 3'!M291</f>
        <v>1254.6616799999999</v>
      </c>
      <c r="N138" s="75">
        <f>'Прил 3'!N291</f>
        <v>1254.6616799999999</v>
      </c>
      <c r="O138" s="75">
        <f t="shared" si="28"/>
        <v>0</v>
      </c>
      <c r="P138" s="75">
        <f>'Прил 3'!O291</f>
        <v>2044.2696699999999</v>
      </c>
      <c r="Q138" s="75">
        <f>'Прил 3'!P291</f>
        <v>2044.2696699999999</v>
      </c>
      <c r="R138" s="75">
        <f>'Прил 3'!Q291</f>
        <v>2044.2696699999999</v>
      </c>
      <c r="S138" s="75">
        <f>'Прил 3'!R291</f>
        <v>2044.2696699999999</v>
      </c>
      <c r="T138" s="75">
        <f t="shared" si="29"/>
        <v>0</v>
      </c>
      <c r="U138" s="75">
        <f>'Прил 3'!T291</f>
        <v>0</v>
      </c>
      <c r="V138" s="75">
        <f>'Прил 3'!U291</f>
        <v>0</v>
      </c>
      <c r="W138" s="108"/>
    </row>
    <row r="139" spans="1:23" ht="36.75" customHeight="1" x14ac:dyDescent="0.25">
      <c r="A139" s="122">
        <v>37</v>
      </c>
      <c r="B139" s="140" t="s">
        <v>216</v>
      </c>
      <c r="C139" s="142" t="s">
        <v>293</v>
      </c>
      <c r="D139" s="61" t="s">
        <v>145</v>
      </c>
      <c r="E139" s="58"/>
      <c r="F139" s="3"/>
      <c r="G139" s="3"/>
      <c r="H139" s="58"/>
      <c r="I139" s="75">
        <f t="shared" ref="I139:Q139" si="47">I141</f>
        <v>0</v>
      </c>
      <c r="J139" s="75">
        <f t="shared" si="47"/>
        <v>0</v>
      </c>
      <c r="K139" s="75">
        <f t="shared" si="47"/>
        <v>82.508399999999995</v>
      </c>
      <c r="L139" s="75">
        <f t="shared" si="47"/>
        <v>78.187020000000004</v>
      </c>
      <c r="M139" s="75">
        <f t="shared" si="47"/>
        <v>78.187020000000004</v>
      </c>
      <c r="N139" s="75">
        <f t="shared" si="47"/>
        <v>78.187020000000004</v>
      </c>
      <c r="O139" s="75">
        <f t="shared" ref="O139:O170" si="48">M139-N139</f>
        <v>0</v>
      </c>
      <c r="P139" s="75">
        <f t="shared" si="47"/>
        <v>78.187020000000004</v>
      </c>
      <c r="Q139" s="75">
        <f t="shared" si="47"/>
        <v>78.187020000000004</v>
      </c>
      <c r="R139" s="75">
        <f t="shared" ref="R139:S139" si="49">R141</f>
        <v>1714.8526200000001</v>
      </c>
      <c r="S139" s="75">
        <f t="shared" si="49"/>
        <v>1714.8526200000001</v>
      </c>
      <c r="T139" s="75">
        <f t="shared" ref="T139:T171" si="50">S139-R139</f>
        <v>0</v>
      </c>
      <c r="U139" s="75">
        <f t="shared" ref="U139:V139" si="51">U141</f>
        <v>0</v>
      </c>
      <c r="V139" s="75">
        <f t="shared" si="51"/>
        <v>0</v>
      </c>
      <c r="W139" s="108"/>
    </row>
    <row r="140" spans="1:23" ht="36.75" customHeight="1" x14ac:dyDescent="0.25">
      <c r="A140" s="122"/>
      <c r="B140" s="141"/>
      <c r="C140" s="143"/>
      <c r="D140" s="60" t="s">
        <v>146</v>
      </c>
      <c r="E140" s="58"/>
      <c r="F140" s="3"/>
      <c r="G140" s="3"/>
      <c r="H140" s="58"/>
      <c r="I140" s="75"/>
      <c r="J140" s="75"/>
      <c r="K140" s="75"/>
      <c r="L140" s="75"/>
      <c r="M140" s="75"/>
      <c r="N140" s="75"/>
      <c r="O140" s="75">
        <f t="shared" si="48"/>
        <v>0</v>
      </c>
      <c r="P140" s="75"/>
      <c r="Q140" s="75"/>
      <c r="R140" s="75"/>
      <c r="S140" s="75"/>
      <c r="T140" s="75"/>
      <c r="U140" s="75"/>
      <c r="V140" s="75"/>
      <c r="W140" s="108"/>
    </row>
    <row r="141" spans="1:23" ht="36.75" customHeight="1" x14ac:dyDescent="0.25">
      <c r="A141" s="122"/>
      <c r="B141" s="141"/>
      <c r="C141" s="143"/>
      <c r="D141" s="61" t="str">
        <f>D135</f>
        <v>администрация города Ачинска</v>
      </c>
      <c r="E141" s="58">
        <v>730</v>
      </c>
      <c r="F141" s="3" t="s">
        <v>172</v>
      </c>
      <c r="G141" s="3" t="s">
        <v>209</v>
      </c>
      <c r="H141" s="58">
        <v>244</v>
      </c>
      <c r="I141" s="75">
        <f>'Прил 3'!H298</f>
        <v>0</v>
      </c>
      <c r="J141" s="75">
        <f>'Прил 3'!I298</f>
        <v>0</v>
      </c>
      <c r="K141" s="75">
        <f>'Прил 3'!K298</f>
        <v>82.508399999999995</v>
      </c>
      <c r="L141" s="75">
        <f>'Прил 3'!L298</f>
        <v>78.187020000000004</v>
      </c>
      <c r="M141" s="75">
        <f>'Прил 3'!M298</f>
        <v>78.187020000000004</v>
      </c>
      <c r="N141" s="75">
        <f>'Прил 3'!N298</f>
        <v>78.187020000000004</v>
      </c>
      <c r="O141" s="75">
        <f t="shared" si="48"/>
        <v>0</v>
      </c>
      <c r="P141" s="75">
        <f>'Прил 3'!O298</f>
        <v>78.187020000000004</v>
      </c>
      <c r="Q141" s="75">
        <f>'Прил 3'!P298</f>
        <v>78.187020000000004</v>
      </c>
      <c r="R141" s="75">
        <f>'Прил 3'!Q298</f>
        <v>1714.8526200000001</v>
      </c>
      <c r="S141" s="75">
        <f>'Прил 3'!R298</f>
        <v>1714.8526200000001</v>
      </c>
      <c r="T141" s="75">
        <f t="shared" si="50"/>
        <v>0</v>
      </c>
      <c r="U141" s="75">
        <f>'Прил 3'!T298</f>
        <v>0</v>
      </c>
      <c r="V141" s="75">
        <f>'Прил 3'!U298</f>
        <v>0</v>
      </c>
      <c r="W141" s="108"/>
    </row>
    <row r="142" spans="1:23" ht="36.75" customHeight="1" x14ac:dyDescent="0.25">
      <c r="A142" s="122">
        <v>38</v>
      </c>
      <c r="B142" s="140" t="s">
        <v>218</v>
      </c>
      <c r="C142" s="143" t="s">
        <v>294</v>
      </c>
      <c r="D142" s="61" t="s">
        <v>145</v>
      </c>
      <c r="E142" s="58"/>
      <c r="F142" s="3"/>
      <c r="G142" s="3"/>
      <c r="H142" s="58"/>
      <c r="I142" s="75">
        <f t="shared" ref="I142:Q142" si="52">I144</f>
        <v>0</v>
      </c>
      <c r="J142" s="75">
        <f t="shared" si="52"/>
        <v>0</v>
      </c>
      <c r="K142" s="75">
        <f t="shared" si="52"/>
        <v>0</v>
      </c>
      <c r="L142" s="75">
        <f t="shared" si="52"/>
        <v>0</v>
      </c>
      <c r="M142" s="75">
        <f t="shared" si="52"/>
        <v>2985</v>
      </c>
      <c r="N142" s="75">
        <f t="shared" si="52"/>
        <v>2985</v>
      </c>
      <c r="O142" s="75">
        <f t="shared" si="48"/>
        <v>0</v>
      </c>
      <c r="P142" s="75">
        <f t="shared" si="52"/>
        <v>2985</v>
      </c>
      <c r="Q142" s="75">
        <f t="shared" si="52"/>
        <v>2985</v>
      </c>
      <c r="R142" s="75">
        <f t="shared" ref="R142:S142" si="53">R144</f>
        <v>3000</v>
      </c>
      <c r="S142" s="75">
        <f t="shared" si="53"/>
        <v>3000</v>
      </c>
      <c r="T142" s="75">
        <f t="shared" si="50"/>
        <v>0</v>
      </c>
      <c r="U142" s="75">
        <f t="shared" ref="U142:V142" si="54">U144</f>
        <v>0</v>
      </c>
      <c r="V142" s="75">
        <f t="shared" si="54"/>
        <v>0</v>
      </c>
      <c r="W142" s="108"/>
    </row>
    <row r="143" spans="1:23" ht="36.75" customHeight="1" x14ac:dyDescent="0.25">
      <c r="A143" s="122"/>
      <c r="B143" s="141"/>
      <c r="C143" s="143"/>
      <c r="D143" s="60" t="s">
        <v>146</v>
      </c>
      <c r="E143" s="58"/>
      <c r="F143" s="3"/>
      <c r="G143" s="3"/>
      <c r="H143" s="58"/>
      <c r="I143" s="75"/>
      <c r="J143" s="75"/>
      <c r="K143" s="75"/>
      <c r="L143" s="75"/>
      <c r="M143" s="75"/>
      <c r="N143" s="75"/>
      <c r="O143" s="75">
        <f t="shared" si="48"/>
        <v>0</v>
      </c>
      <c r="P143" s="75"/>
      <c r="Q143" s="75"/>
      <c r="R143" s="75"/>
      <c r="S143" s="75"/>
      <c r="T143" s="75"/>
      <c r="U143" s="75"/>
      <c r="V143" s="75"/>
      <c r="W143" s="108"/>
    </row>
    <row r="144" spans="1:23" ht="36.75" customHeight="1" x14ac:dyDescent="0.25">
      <c r="A144" s="122"/>
      <c r="B144" s="141"/>
      <c r="C144" s="143"/>
      <c r="D144" s="61" t="str">
        <f>D138</f>
        <v>администрация города Ачинска</v>
      </c>
      <c r="E144" s="58">
        <v>730</v>
      </c>
      <c r="F144" s="3" t="s">
        <v>172</v>
      </c>
      <c r="G144" s="3" t="s">
        <v>295</v>
      </c>
      <c r="H144" s="58">
        <v>244</v>
      </c>
      <c r="I144" s="75">
        <f>'Прил 3'!H305</f>
        <v>0</v>
      </c>
      <c r="J144" s="75">
        <f>'Прил 3'!I305</f>
        <v>0</v>
      </c>
      <c r="K144" s="75">
        <f>'Прил 3'!K305</f>
        <v>0</v>
      </c>
      <c r="L144" s="75">
        <f>'Прил 3'!L305</f>
        <v>0</v>
      </c>
      <c r="M144" s="75">
        <f>'Прил 3'!M305</f>
        <v>2985</v>
      </c>
      <c r="N144" s="75">
        <f>'Прил 3'!N305</f>
        <v>2985</v>
      </c>
      <c r="O144" s="75">
        <f t="shared" si="48"/>
        <v>0</v>
      </c>
      <c r="P144" s="75">
        <f>'Прил 3'!O305</f>
        <v>2985</v>
      </c>
      <c r="Q144" s="75">
        <f>'Прил 3'!P305</f>
        <v>2985</v>
      </c>
      <c r="R144" s="75">
        <f>'Прил 3'!Q305</f>
        <v>3000</v>
      </c>
      <c r="S144" s="75">
        <f>'Прил 3'!R305</f>
        <v>3000</v>
      </c>
      <c r="T144" s="75">
        <f t="shared" si="50"/>
        <v>0</v>
      </c>
      <c r="U144" s="75">
        <f>'Прил 3'!T305</f>
        <v>0</v>
      </c>
      <c r="V144" s="75">
        <f>'Прил 3'!U305</f>
        <v>0</v>
      </c>
      <c r="W144" s="108"/>
    </row>
    <row r="145" spans="1:23" ht="30" customHeight="1" x14ac:dyDescent="0.25">
      <c r="A145" s="122">
        <v>39</v>
      </c>
      <c r="B145" s="140" t="s">
        <v>66</v>
      </c>
      <c r="C145" s="140" t="s">
        <v>234</v>
      </c>
      <c r="D145" s="61" t="s">
        <v>145</v>
      </c>
      <c r="E145" s="58"/>
      <c r="F145" s="58"/>
      <c r="G145" s="58"/>
      <c r="H145" s="58"/>
      <c r="I145" s="75">
        <f t="shared" ref="I145:V145" si="55">I147</f>
        <v>37927.421150000002</v>
      </c>
      <c r="J145" s="75">
        <f t="shared" si="55"/>
        <v>37653.907919999998</v>
      </c>
      <c r="K145" s="75">
        <f t="shared" si="55"/>
        <v>9258.9086900000002</v>
      </c>
      <c r="L145" s="75">
        <f t="shared" si="55"/>
        <v>7180.6292199999998</v>
      </c>
      <c r="M145" s="75">
        <f t="shared" si="55"/>
        <v>18757.723240000003</v>
      </c>
      <c r="N145" s="75">
        <f t="shared" si="55"/>
        <v>17753.435579999998</v>
      </c>
      <c r="O145" s="75">
        <f t="shared" si="48"/>
        <v>1004.2876600000054</v>
      </c>
      <c r="P145" s="75">
        <f t="shared" si="55"/>
        <v>29467.42352</v>
      </c>
      <c r="Q145" s="75">
        <f t="shared" si="55"/>
        <v>28877.892250000001</v>
      </c>
      <c r="R145" s="75">
        <f t="shared" si="55"/>
        <v>45353.31945000001</v>
      </c>
      <c r="S145" s="75">
        <f t="shared" si="55"/>
        <v>45282.202160000008</v>
      </c>
      <c r="T145" s="75">
        <f t="shared" si="50"/>
        <v>-71.117290000001958</v>
      </c>
      <c r="U145" s="75">
        <f t="shared" si="55"/>
        <v>36675.273260000002</v>
      </c>
      <c r="V145" s="75">
        <f t="shared" si="55"/>
        <v>36675.273260000002</v>
      </c>
      <c r="W145" s="61"/>
    </row>
    <row r="146" spans="1:23" ht="28.5" customHeight="1" x14ac:dyDescent="0.25">
      <c r="A146" s="122"/>
      <c r="B146" s="141"/>
      <c r="C146" s="141"/>
      <c r="D146" s="60" t="s">
        <v>146</v>
      </c>
      <c r="E146" s="58"/>
      <c r="F146" s="58"/>
      <c r="G146" s="58"/>
      <c r="H146" s="58"/>
      <c r="I146" s="34"/>
      <c r="J146" s="34"/>
      <c r="K146" s="34"/>
      <c r="L146" s="34"/>
      <c r="M146" s="34"/>
      <c r="N146" s="34"/>
      <c r="O146" s="75">
        <f t="shared" si="48"/>
        <v>0</v>
      </c>
      <c r="P146" s="34"/>
      <c r="Q146" s="34"/>
      <c r="R146" s="34"/>
      <c r="S146" s="34"/>
      <c r="T146" s="34"/>
      <c r="U146" s="34"/>
      <c r="V146" s="34"/>
      <c r="W146" s="61"/>
    </row>
    <row r="147" spans="1:23" ht="69.75" customHeight="1" x14ac:dyDescent="0.25">
      <c r="A147" s="122"/>
      <c r="B147" s="141"/>
      <c r="C147" s="141"/>
      <c r="D147" s="61" t="str">
        <f>D150</f>
        <v>администрация города Ачинска</v>
      </c>
      <c r="E147" s="58"/>
      <c r="F147" s="58"/>
      <c r="G147" s="58"/>
      <c r="H147" s="58"/>
      <c r="I147" s="75">
        <f>I150++I153+I156+I159+I162+I165+I168+I171</f>
        <v>37927.421150000002</v>
      </c>
      <c r="J147" s="75">
        <f t="shared" ref="J147:V147" si="56">J150++J153+J156+J159+J162+J165+J168+J171</f>
        <v>37653.907919999998</v>
      </c>
      <c r="K147" s="75">
        <f>K150++K153+K156+K159+K162+K165+K168+K171</f>
        <v>9258.9086900000002</v>
      </c>
      <c r="L147" s="75">
        <f t="shared" si="56"/>
        <v>7180.6292199999998</v>
      </c>
      <c r="M147" s="75">
        <f>M150++M153+M156+M159+M162+M165+M168+M171</f>
        <v>18757.723240000003</v>
      </c>
      <c r="N147" s="75">
        <f t="shared" si="56"/>
        <v>17753.435579999998</v>
      </c>
      <c r="O147" s="75">
        <f t="shared" si="56"/>
        <v>29133.622519999997</v>
      </c>
      <c r="P147" s="75">
        <f t="shared" si="56"/>
        <v>29467.42352</v>
      </c>
      <c r="Q147" s="75">
        <f t="shared" si="56"/>
        <v>28877.892250000001</v>
      </c>
      <c r="R147" s="75">
        <f t="shared" si="56"/>
        <v>45353.31945000001</v>
      </c>
      <c r="S147" s="75">
        <f t="shared" si="56"/>
        <v>45282.202160000008</v>
      </c>
      <c r="T147" s="75">
        <f t="shared" si="50"/>
        <v>-71.117290000001958</v>
      </c>
      <c r="U147" s="75">
        <f t="shared" si="56"/>
        <v>36675.273260000002</v>
      </c>
      <c r="V147" s="75">
        <f t="shared" si="56"/>
        <v>36675.273260000002</v>
      </c>
      <c r="W147" s="61"/>
    </row>
    <row r="148" spans="1:23" ht="78" customHeight="1" x14ac:dyDescent="0.25">
      <c r="A148" s="122">
        <v>40</v>
      </c>
      <c r="B148" s="144" t="s">
        <v>232</v>
      </c>
      <c r="C148" s="143" t="s">
        <v>70</v>
      </c>
      <c r="D148" s="61" t="s">
        <v>145</v>
      </c>
      <c r="E148" s="58"/>
      <c r="F148" s="3"/>
      <c r="G148" s="3"/>
      <c r="H148" s="58"/>
      <c r="I148" s="75">
        <f>I150</f>
        <v>37541.01554</v>
      </c>
      <c r="J148" s="75">
        <f t="shared" ref="J148:V148" si="57">J150</f>
        <v>37281.599999999999</v>
      </c>
      <c r="K148" s="75">
        <f t="shared" si="57"/>
        <v>9219.6088500000005</v>
      </c>
      <c r="L148" s="75">
        <f t="shared" si="57"/>
        <v>7155.1003899999996</v>
      </c>
      <c r="M148" s="75">
        <f t="shared" si="57"/>
        <v>17971.87412</v>
      </c>
      <c r="N148" s="75">
        <f t="shared" si="57"/>
        <v>17352.040639999999</v>
      </c>
      <c r="O148" s="75">
        <f t="shared" si="48"/>
        <v>619.83348000000115</v>
      </c>
      <c r="P148" s="75">
        <f t="shared" si="57"/>
        <v>28393.931199999999</v>
      </c>
      <c r="Q148" s="75">
        <f t="shared" si="57"/>
        <v>27804.39993</v>
      </c>
      <c r="R148" s="75">
        <f t="shared" si="57"/>
        <v>42563.994000000006</v>
      </c>
      <c r="S148" s="75">
        <f t="shared" si="57"/>
        <v>42502.094000000005</v>
      </c>
      <c r="T148" s="75">
        <f t="shared" si="50"/>
        <v>-61.900000000001455</v>
      </c>
      <c r="U148" s="75">
        <f t="shared" si="57"/>
        <v>36488.832860000002</v>
      </c>
      <c r="V148" s="75">
        <f t="shared" si="57"/>
        <v>36488.832860000002</v>
      </c>
      <c r="W148" s="119" t="s">
        <v>322</v>
      </c>
    </row>
    <row r="149" spans="1:23" ht="45.75" customHeight="1" x14ac:dyDescent="0.25">
      <c r="A149" s="122"/>
      <c r="B149" s="144"/>
      <c r="C149" s="143"/>
      <c r="D149" s="60" t="s">
        <v>146</v>
      </c>
      <c r="E149" s="58"/>
      <c r="F149" s="3"/>
      <c r="G149" s="3"/>
      <c r="H149" s="58"/>
      <c r="I149" s="75"/>
      <c r="J149" s="75"/>
      <c r="K149" s="75"/>
      <c r="L149" s="75"/>
      <c r="M149" s="75"/>
      <c r="N149" s="75"/>
      <c r="O149" s="75">
        <f t="shared" si="48"/>
        <v>0</v>
      </c>
      <c r="P149" s="75"/>
      <c r="Q149" s="75"/>
      <c r="R149" s="75"/>
      <c r="S149" s="75"/>
      <c r="T149" s="75"/>
      <c r="U149" s="75"/>
      <c r="V149" s="75"/>
      <c r="W149" s="120"/>
    </row>
    <row r="150" spans="1:23" ht="114" customHeight="1" x14ac:dyDescent="0.25">
      <c r="A150" s="122"/>
      <c r="B150" s="144"/>
      <c r="C150" s="143"/>
      <c r="D150" s="61" t="str">
        <f>D135</f>
        <v>администрация города Ачинска</v>
      </c>
      <c r="E150" s="58">
        <v>730</v>
      </c>
      <c r="F150" s="58" t="s">
        <v>228</v>
      </c>
      <c r="G150" s="58" t="s">
        <v>229</v>
      </c>
      <c r="H150" s="58" t="s">
        <v>230</v>
      </c>
      <c r="I150" s="75">
        <f>'Прил 3'!H314</f>
        <v>37541.01554</v>
      </c>
      <c r="J150" s="75">
        <f>'Прил 3'!I314</f>
        <v>37281.599999999999</v>
      </c>
      <c r="K150" s="75">
        <f>'Прил 3'!K314</f>
        <v>9219.6088500000005</v>
      </c>
      <c r="L150" s="75">
        <f>'Прил 3'!L314</f>
        <v>7155.1003899999996</v>
      </c>
      <c r="M150" s="75">
        <f>'Прил 3'!M314</f>
        <v>17971.87412</v>
      </c>
      <c r="N150" s="75">
        <f>'Прил 3'!N314</f>
        <v>17352.040639999999</v>
      </c>
      <c r="O150" s="75">
        <f>'Прил 3'!O314</f>
        <v>28393.931199999999</v>
      </c>
      <c r="P150" s="75">
        <f>'Прил 3'!O314</f>
        <v>28393.931199999999</v>
      </c>
      <c r="Q150" s="75">
        <f>'Прил 3'!P314</f>
        <v>27804.39993</v>
      </c>
      <c r="R150" s="75">
        <f>'Прил 3'!Q314</f>
        <v>42563.994000000006</v>
      </c>
      <c r="S150" s="75">
        <f>'Прил 3'!R314</f>
        <v>42502.094000000005</v>
      </c>
      <c r="T150" s="75">
        <f t="shared" si="50"/>
        <v>-61.900000000001455</v>
      </c>
      <c r="U150" s="75">
        <f>'Прил 3'!T314</f>
        <v>36488.832860000002</v>
      </c>
      <c r="V150" s="75">
        <f>'Прил 3'!U314</f>
        <v>36488.832860000002</v>
      </c>
      <c r="W150" s="121"/>
    </row>
    <row r="151" spans="1:23" ht="36.75" hidden="1" customHeight="1" x14ac:dyDescent="0.25">
      <c r="A151" s="122">
        <v>37</v>
      </c>
      <c r="B151" s="144" t="s">
        <v>233</v>
      </c>
      <c r="C151" s="143" t="s">
        <v>71</v>
      </c>
      <c r="D151" s="61" t="s">
        <v>145</v>
      </c>
      <c r="E151" s="58"/>
      <c r="F151" s="3"/>
      <c r="G151" s="3"/>
      <c r="H151" s="58"/>
      <c r="I151" s="75"/>
      <c r="J151" s="75"/>
      <c r="K151" s="75"/>
      <c r="L151" s="75"/>
      <c r="M151" s="75"/>
      <c r="N151" s="75"/>
      <c r="O151" s="75">
        <f t="shared" si="48"/>
        <v>0</v>
      </c>
      <c r="P151" s="75"/>
      <c r="Q151" s="75"/>
      <c r="R151" s="75"/>
      <c r="S151" s="75"/>
      <c r="T151" s="75">
        <f t="shared" si="50"/>
        <v>0</v>
      </c>
      <c r="U151" s="75"/>
      <c r="V151" s="75"/>
      <c r="W151" s="108"/>
    </row>
    <row r="152" spans="1:23" ht="36.75" hidden="1" customHeight="1" x14ac:dyDescent="0.25">
      <c r="A152" s="122"/>
      <c r="B152" s="144"/>
      <c r="C152" s="143"/>
      <c r="D152" s="60" t="s">
        <v>146</v>
      </c>
      <c r="E152" s="58"/>
      <c r="F152" s="3"/>
      <c r="G152" s="3"/>
      <c r="H152" s="58"/>
      <c r="I152" s="75"/>
      <c r="J152" s="75"/>
      <c r="K152" s="75"/>
      <c r="L152" s="75"/>
      <c r="M152" s="75"/>
      <c r="N152" s="75"/>
      <c r="O152" s="75">
        <f t="shared" si="48"/>
        <v>0</v>
      </c>
      <c r="P152" s="75"/>
      <c r="Q152" s="75"/>
      <c r="R152" s="75"/>
      <c r="S152" s="75"/>
      <c r="T152" s="75">
        <f t="shared" si="50"/>
        <v>0</v>
      </c>
      <c r="U152" s="75"/>
      <c r="V152" s="75"/>
      <c r="W152" s="108"/>
    </row>
    <row r="153" spans="1:23" ht="81.75" hidden="1" customHeight="1" x14ac:dyDescent="0.25">
      <c r="A153" s="122"/>
      <c r="B153" s="144"/>
      <c r="C153" s="143"/>
      <c r="D153" s="61" t="str">
        <f>D147</f>
        <v>администрация города Ачинска</v>
      </c>
      <c r="E153" s="58">
        <v>730</v>
      </c>
      <c r="F153" s="58" t="s">
        <v>172</v>
      </c>
      <c r="G153" s="58" t="s">
        <v>231</v>
      </c>
      <c r="H153" s="58">
        <v>244</v>
      </c>
      <c r="I153" s="75"/>
      <c r="J153" s="75"/>
      <c r="K153" s="75"/>
      <c r="L153" s="75"/>
      <c r="M153" s="75"/>
      <c r="N153" s="75"/>
      <c r="O153" s="75">
        <f t="shared" si="48"/>
        <v>0</v>
      </c>
      <c r="P153" s="75"/>
      <c r="Q153" s="75"/>
      <c r="R153" s="75"/>
      <c r="S153" s="75"/>
      <c r="T153" s="75">
        <f t="shared" si="50"/>
        <v>0</v>
      </c>
      <c r="U153" s="75"/>
      <c r="V153" s="75"/>
      <c r="W153" s="108"/>
    </row>
    <row r="154" spans="1:23" ht="45" customHeight="1" x14ac:dyDescent="0.25">
      <c r="A154" s="122">
        <v>41</v>
      </c>
      <c r="B154" s="144" t="s">
        <v>233</v>
      </c>
      <c r="C154" s="145" t="s">
        <v>236</v>
      </c>
      <c r="D154" s="61" t="s">
        <v>145</v>
      </c>
      <c r="E154" s="58"/>
      <c r="F154" s="58"/>
      <c r="G154" s="58"/>
      <c r="H154" s="58"/>
      <c r="I154" s="75">
        <f>I156</f>
        <v>0.20100000000000001</v>
      </c>
      <c r="J154" s="75">
        <f t="shared" ref="J154:V154" si="58">J156</f>
        <v>0.20100000000000001</v>
      </c>
      <c r="K154" s="75">
        <f t="shared" si="58"/>
        <v>0</v>
      </c>
      <c r="L154" s="75">
        <f t="shared" si="58"/>
        <v>0</v>
      </c>
      <c r="M154" s="75">
        <f t="shared" si="58"/>
        <v>0.20100000000000001</v>
      </c>
      <c r="N154" s="75">
        <f t="shared" si="58"/>
        <v>0</v>
      </c>
      <c r="O154" s="75">
        <f t="shared" si="48"/>
        <v>0.20100000000000001</v>
      </c>
      <c r="P154" s="75">
        <f t="shared" si="58"/>
        <v>0.20100000000000001</v>
      </c>
      <c r="Q154" s="75">
        <f t="shared" si="58"/>
        <v>0.20100000000000001</v>
      </c>
      <c r="R154" s="75">
        <f t="shared" si="58"/>
        <v>0.20100000000000001</v>
      </c>
      <c r="S154" s="75">
        <f t="shared" si="58"/>
        <v>0.20100000000000001</v>
      </c>
      <c r="T154" s="75">
        <f t="shared" si="50"/>
        <v>0</v>
      </c>
      <c r="U154" s="75">
        <f t="shared" si="58"/>
        <v>0.20100000000000001</v>
      </c>
      <c r="V154" s="75">
        <f t="shared" si="58"/>
        <v>0.20100000000000001</v>
      </c>
      <c r="W154" s="119"/>
    </row>
    <row r="155" spans="1:23" ht="27.75" customHeight="1" x14ac:dyDescent="0.25">
      <c r="A155" s="122"/>
      <c r="B155" s="144"/>
      <c r="C155" s="146"/>
      <c r="D155" s="60" t="s">
        <v>146</v>
      </c>
      <c r="E155" s="58"/>
      <c r="F155" s="58"/>
      <c r="G155" s="58"/>
      <c r="H155" s="58"/>
      <c r="I155" s="75"/>
      <c r="J155" s="75"/>
      <c r="K155" s="75"/>
      <c r="L155" s="75"/>
      <c r="M155" s="75"/>
      <c r="N155" s="75"/>
      <c r="O155" s="75">
        <f t="shared" si="48"/>
        <v>0</v>
      </c>
      <c r="P155" s="75"/>
      <c r="Q155" s="75"/>
      <c r="R155" s="75"/>
      <c r="S155" s="75"/>
      <c r="T155" s="75"/>
      <c r="U155" s="75"/>
      <c r="V155" s="75"/>
      <c r="W155" s="120"/>
    </row>
    <row r="156" spans="1:23" ht="81.75" customHeight="1" x14ac:dyDescent="0.25">
      <c r="A156" s="122"/>
      <c r="B156" s="144"/>
      <c r="C156" s="147"/>
      <c r="D156" s="61" t="str">
        <f>D150</f>
        <v>администрация города Ачинска</v>
      </c>
      <c r="E156" s="58">
        <v>730</v>
      </c>
      <c r="F156" s="3" t="s">
        <v>228</v>
      </c>
      <c r="G156" s="3" t="s">
        <v>251</v>
      </c>
      <c r="H156" s="58">
        <v>244</v>
      </c>
      <c r="I156" s="75">
        <f>'Прил 3'!H321</f>
        <v>0.20100000000000001</v>
      </c>
      <c r="J156" s="75">
        <f>'Прил 3'!I321</f>
        <v>0.20100000000000001</v>
      </c>
      <c r="K156" s="75">
        <f>'Прил 3'!K321</f>
        <v>0</v>
      </c>
      <c r="L156" s="75">
        <f>'Прил 3'!L321</f>
        <v>0</v>
      </c>
      <c r="M156" s="75">
        <f>'Прил 3'!M321</f>
        <v>0.20100000000000001</v>
      </c>
      <c r="N156" s="75">
        <f>'Прил 3'!N321</f>
        <v>0</v>
      </c>
      <c r="O156" s="75">
        <f>'Прил 3'!N326</f>
        <v>0</v>
      </c>
      <c r="P156" s="75">
        <f>'Прил 3'!O321</f>
        <v>0.20100000000000001</v>
      </c>
      <c r="Q156" s="75">
        <f>'Прил 3'!P321</f>
        <v>0.20100000000000001</v>
      </c>
      <c r="R156" s="75">
        <f>'Прил 3'!Q321</f>
        <v>0.20100000000000001</v>
      </c>
      <c r="S156" s="75">
        <f>'Прил 3'!R321</f>
        <v>0.20100000000000001</v>
      </c>
      <c r="T156" s="75">
        <f t="shared" si="50"/>
        <v>0</v>
      </c>
      <c r="U156" s="75">
        <f>'Прил 3'!T321</f>
        <v>0.20100000000000001</v>
      </c>
      <c r="V156" s="75">
        <f>'Прил 3'!U321</f>
        <v>0.20100000000000001</v>
      </c>
      <c r="W156" s="121"/>
    </row>
    <row r="157" spans="1:23" ht="45" customHeight="1" x14ac:dyDescent="0.25">
      <c r="A157" s="122">
        <v>42</v>
      </c>
      <c r="B157" s="144" t="s">
        <v>249</v>
      </c>
      <c r="C157" s="145" t="s">
        <v>235</v>
      </c>
      <c r="D157" s="61" t="s">
        <v>145</v>
      </c>
      <c r="E157" s="58"/>
      <c r="F157" s="58"/>
      <c r="G157" s="58"/>
      <c r="H157" s="58"/>
      <c r="I157" s="75">
        <f>I159</f>
        <v>201</v>
      </c>
      <c r="J157" s="75">
        <f t="shared" ref="J157:V157" si="59">J159</f>
        <v>201</v>
      </c>
      <c r="K157" s="75">
        <f t="shared" si="59"/>
        <v>0</v>
      </c>
      <c r="L157" s="75">
        <f t="shared" si="59"/>
        <v>0</v>
      </c>
      <c r="M157" s="75">
        <f t="shared" si="59"/>
        <v>102</v>
      </c>
      <c r="N157" s="75">
        <f t="shared" si="59"/>
        <v>0</v>
      </c>
      <c r="O157" s="75">
        <f t="shared" si="48"/>
        <v>102</v>
      </c>
      <c r="P157" s="75">
        <f t="shared" si="59"/>
        <v>102</v>
      </c>
      <c r="Q157" s="75">
        <f t="shared" si="59"/>
        <v>102</v>
      </c>
      <c r="R157" s="75">
        <f t="shared" si="59"/>
        <v>102</v>
      </c>
      <c r="S157" s="75">
        <f t="shared" si="59"/>
        <v>102</v>
      </c>
      <c r="T157" s="75">
        <f t="shared" si="50"/>
        <v>0</v>
      </c>
      <c r="U157" s="75">
        <f t="shared" si="59"/>
        <v>102</v>
      </c>
      <c r="V157" s="75">
        <f t="shared" si="59"/>
        <v>102</v>
      </c>
      <c r="W157" s="108"/>
    </row>
    <row r="158" spans="1:23" ht="21.75" customHeight="1" x14ac:dyDescent="0.25">
      <c r="A158" s="122"/>
      <c r="B158" s="144"/>
      <c r="C158" s="146"/>
      <c r="D158" s="60" t="s">
        <v>146</v>
      </c>
      <c r="E158" s="58"/>
      <c r="F158" s="58"/>
      <c r="G158" s="58"/>
      <c r="H158" s="58"/>
      <c r="I158" s="75"/>
      <c r="J158" s="75"/>
      <c r="K158" s="75"/>
      <c r="L158" s="75"/>
      <c r="M158" s="75"/>
      <c r="N158" s="75"/>
      <c r="O158" s="75">
        <f t="shared" si="48"/>
        <v>0</v>
      </c>
      <c r="P158" s="75"/>
      <c r="Q158" s="75"/>
      <c r="R158" s="75"/>
      <c r="S158" s="75"/>
      <c r="T158" s="75"/>
      <c r="U158" s="75"/>
      <c r="V158" s="75"/>
      <c r="W158" s="108"/>
    </row>
    <row r="159" spans="1:23" ht="81.75" customHeight="1" x14ac:dyDescent="0.25">
      <c r="A159" s="122"/>
      <c r="B159" s="144"/>
      <c r="C159" s="147"/>
      <c r="D159" s="61" t="str">
        <f>D153</f>
        <v>администрация города Ачинска</v>
      </c>
      <c r="E159" s="58">
        <v>730</v>
      </c>
      <c r="F159" s="3" t="s">
        <v>228</v>
      </c>
      <c r="G159" s="3" t="s">
        <v>252</v>
      </c>
      <c r="H159" s="58">
        <v>244</v>
      </c>
      <c r="I159" s="75">
        <f>'Прил 3'!H331</f>
        <v>201</v>
      </c>
      <c r="J159" s="75">
        <f>'Прил 3'!I331</f>
        <v>201</v>
      </c>
      <c r="K159" s="75">
        <f>'Прил 3'!K331</f>
        <v>0</v>
      </c>
      <c r="L159" s="75">
        <f>'Прил 3'!L331</f>
        <v>0</v>
      </c>
      <c r="M159" s="75">
        <f>'Прил 3'!M331</f>
        <v>102</v>
      </c>
      <c r="N159" s="75">
        <f>'Прил 3'!N331</f>
        <v>0</v>
      </c>
      <c r="O159" s="75">
        <f>'Прил 3'!N331</f>
        <v>0</v>
      </c>
      <c r="P159" s="75">
        <f>'Прил 3'!O331</f>
        <v>102</v>
      </c>
      <c r="Q159" s="75">
        <f>'Прил 3'!P331</f>
        <v>102</v>
      </c>
      <c r="R159" s="75">
        <f>'Прил 3'!Q331</f>
        <v>102</v>
      </c>
      <c r="S159" s="75">
        <f>'Прил 3'!R331</f>
        <v>102</v>
      </c>
      <c r="T159" s="75">
        <f t="shared" si="50"/>
        <v>0</v>
      </c>
      <c r="U159" s="75">
        <f>'Прил 3'!T331</f>
        <v>102</v>
      </c>
      <c r="V159" s="75">
        <f>'Прил 3'!U331</f>
        <v>102</v>
      </c>
      <c r="W159" s="108"/>
    </row>
    <row r="160" spans="1:23" ht="60" customHeight="1" x14ac:dyDescent="0.25">
      <c r="A160" s="122">
        <v>43</v>
      </c>
      <c r="B160" s="144" t="s">
        <v>250</v>
      </c>
      <c r="C160" s="145" t="s">
        <v>255</v>
      </c>
      <c r="D160" s="61" t="s">
        <v>145</v>
      </c>
      <c r="E160" s="58"/>
      <c r="F160" s="3"/>
      <c r="G160" s="3"/>
      <c r="H160" s="58"/>
      <c r="I160" s="75">
        <f>I162</f>
        <v>120.52847</v>
      </c>
      <c r="J160" s="75">
        <f t="shared" ref="J160:V160" si="60">J162</f>
        <v>114.22855</v>
      </c>
      <c r="K160" s="75">
        <f t="shared" si="60"/>
        <v>39.299839999999996</v>
      </c>
      <c r="L160" s="75">
        <f t="shared" si="60"/>
        <v>25.528830000000003</v>
      </c>
      <c r="M160" s="75">
        <f t="shared" si="60"/>
        <v>64.154719999999998</v>
      </c>
      <c r="N160" s="75">
        <f t="shared" si="60"/>
        <v>57.648939999999996</v>
      </c>
      <c r="O160" s="75">
        <f t="shared" si="48"/>
        <v>6.5057800000000015</v>
      </c>
      <c r="P160" s="75">
        <f t="shared" si="60"/>
        <v>93.872619999999998</v>
      </c>
      <c r="Q160" s="75">
        <f t="shared" si="60"/>
        <v>93.872619999999998</v>
      </c>
      <c r="R160" s="75">
        <f t="shared" si="60"/>
        <v>137.31759</v>
      </c>
      <c r="S160" s="75">
        <f t="shared" si="60"/>
        <v>128.1003</v>
      </c>
      <c r="T160" s="75">
        <f t="shared" si="50"/>
        <v>-9.2172899999999913</v>
      </c>
      <c r="U160" s="75">
        <f t="shared" si="60"/>
        <v>84.239400000000003</v>
      </c>
      <c r="V160" s="75">
        <f t="shared" si="60"/>
        <v>84.239400000000003</v>
      </c>
      <c r="W160" s="119" t="s">
        <v>321</v>
      </c>
    </row>
    <row r="161" spans="1:23" ht="51.75" customHeight="1" x14ac:dyDescent="0.25">
      <c r="A161" s="122"/>
      <c r="B161" s="144"/>
      <c r="C161" s="146"/>
      <c r="D161" s="60" t="s">
        <v>146</v>
      </c>
      <c r="E161" s="58"/>
      <c r="F161" s="3"/>
      <c r="G161" s="3"/>
      <c r="H161" s="58"/>
      <c r="I161" s="75"/>
      <c r="J161" s="75"/>
      <c r="K161" s="75"/>
      <c r="L161" s="75"/>
      <c r="M161" s="75"/>
      <c r="N161" s="75"/>
      <c r="O161" s="75">
        <f t="shared" si="48"/>
        <v>0</v>
      </c>
      <c r="P161" s="75"/>
      <c r="Q161" s="75"/>
      <c r="R161" s="75"/>
      <c r="S161" s="75"/>
      <c r="T161" s="75"/>
      <c r="U161" s="75"/>
      <c r="V161" s="75"/>
      <c r="W161" s="120"/>
    </row>
    <row r="162" spans="1:23" ht="57.75" customHeight="1" x14ac:dyDescent="0.25">
      <c r="A162" s="122"/>
      <c r="B162" s="144"/>
      <c r="C162" s="147"/>
      <c r="D162" s="61" t="str">
        <f>D156</f>
        <v>администрация города Ачинска</v>
      </c>
      <c r="E162" s="58">
        <v>730</v>
      </c>
      <c r="F162" s="3" t="s">
        <v>165</v>
      </c>
      <c r="G162" s="3" t="s">
        <v>257</v>
      </c>
      <c r="H162" s="58">
        <v>110</v>
      </c>
      <c r="I162" s="75">
        <f>'Прил 3'!H335</f>
        <v>120.52847</v>
      </c>
      <c r="J162" s="75">
        <f>'Прил 3'!I335</f>
        <v>114.22855</v>
      </c>
      <c r="K162" s="75">
        <f>'Прил 3'!K335</f>
        <v>39.299839999999996</v>
      </c>
      <c r="L162" s="75">
        <f>'Прил 3'!L335</f>
        <v>25.528830000000003</v>
      </c>
      <c r="M162" s="75">
        <f>'Прил 3'!M335</f>
        <v>64.154719999999998</v>
      </c>
      <c r="N162" s="75">
        <f>'Прил 3'!N335</f>
        <v>57.648939999999996</v>
      </c>
      <c r="O162" s="75">
        <f>'Прил 3'!O335</f>
        <v>93.872619999999998</v>
      </c>
      <c r="P162" s="75">
        <f>'Прил 3'!O335</f>
        <v>93.872619999999998</v>
      </c>
      <c r="Q162" s="75">
        <f>'Прил 3'!P335</f>
        <v>93.872619999999998</v>
      </c>
      <c r="R162" s="75">
        <f>'Прил 3'!Q335</f>
        <v>137.31759</v>
      </c>
      <c r="S162" s="75">
        <f>'Прил 3'!R335</f>
        <v>128.1003</v>
      </c>
      <c r="T162" s="75">
        <f t="shared" si="50"/>
        <v>-9.2172899999999913</v>
      </c>
      <c r="U162" s="75">
        <f>'Прил 3'!T335</f>
        <v>84.239400000000003</v>
      </c>
      <c r="V162" s="75">
        <f>'Прил 3'!U335</f>
        <v>84.239400000000003</v>
      </c>
      <c r="W162" s="121"/>
    </row>
    <row r="163" spans="1:23" ht="34.5" customHeight="1" x14ac:dyDescent="0.25">
      <c r="A163" s="122">
        <v>44</v>
      </c>
      <c r="B163" s="144" t="s">
        <v>256</v>
      </c>
      <c r="C163" s="145" t="s">
        <v>276</v>
      </c>
      <c r="D163" s="61" t="s">
        <v>145</v>
      </c>
      <c r="E163" s="58"/>
      <c r="F163" s="3"/>
      <c r="G163" s="3"/>
      <c r="H163" s="58"/>
      <c r="I163" s="75">
        <f>I165</f>
        <v>64.676140000000004</v>
      </c>
      <c r="J163" s="75">
        <f t="shared" ref="J163:V163" si="61">J165</f>
        <v>56.878370000000004</v>
      </c>
      <c r="K163" s="75">
        <f t="shared" si="61"/>
        <v>0</v>
      </c>
      <c r="L163" s="75">
        <f t="shared" si="61"/>
        <v>0</v>
      </c>
      <c r="M163" s="75">
        <f t="shared" si="61"/>
        <v>0</v>
      </c>
      <c r="N163" s="75">
        <f t="shared" si="61"/>
        <v>0</v>
      </c>
      <c r="O163" s="75">
        <f t="shared" si="48"/>
        <v>0</v>
      </c>
      <c r="P163" s="75">
        <f t="shared" si="61"/>
        <v>0</v>
      </c>
      <c r="Q163" s="75">
        <f t="shared" si="61"/>
        <v>0</v>
      </c>
      <c r="R163" s="75">
        <f t="shared" si="61"/>
        <v>0</v>
      </c>
      <c r="S163" s="75">
        <f t="shared" si="61"/>
        <v>0</v>
      </c>
      <c r="T163" s="75">
        <f t="shared" si="50"/>
        <v>0</v>
      </c>
      <c r="U163" s="75">
        <f t="shared" si="61"/>
        <v>0</v>
      </c>
      <c r="V163" s="75">
        <f t="shared" si="61"/>
        <v>0</v>
      </c>
      <c r="W163" s="119"/>
    </row>
    <row r="164" spans="1:23" ht="33.75" customHeight="1" x14ac:dyDescent="0.25">
      <c r="A164" s="122"/>
      <c r="B164" s="144"/>
      <c r="C164" s="146"/>
      <c r="D164" s="60" t="s">
        <v>146</v>
      </c>
      <c r="E164" s="58"/>
      <c r="F164" s="3"/>
      <c r="G164" s="3"/>
      <c r="H164" s="58"/>
      <c r="I164" s="75"/>
      <c r="J164" s="75"/>
      <c r="K164" s="75"/>
      <c r="L164" s="75"/>
      <c r="M164" s="75"/>
      <c r="N164" s="75"/>
      <c r="O164" s="75">
        <f t="shared" si="48"/>
        <v>0</v>
      </c>
      <c r="P164" s="75"/>
      <c r="Q164" s="75"/>
      <c r="R164" s="75"/>
      <c r="S164" s="75"/>
      <c r="T164" s="75"/>
      <c r="U164" s="75"/>
      <c r="V164" s="75"/>
      <c r="W164" s="120"/>
    </row>
    <row r="165" spans="1:23" ht="32.25" customHeight="1" x14ac:dyDescent="0.25">
      <c r="A165" s="122"/>
      <c r="B165" s="144"/>
      <c r="C165" s="147"/>
      <c r="D165" s="61" t="str">
        <f>D159</f>
        <v>администрация города Ачинска</v>
      </c>
      <c r="E165" s="58">
        <v>730</v>
      </c>
      <c r="F165" s="3" t="s">
        <v>228</v>
      </c>
      <c r="G165" s="3" t="s">
        <v>278</v>
      </c>
      <c r="H165" s="58">
        <v>110.244</v>
      </c>
      <c r="I165" s="75">
        <f>'Прил 3'!H345</f>
        <v>64.676140000000004</v>
      </c>
      <c r="J165" s="75">
        <f>'Прил 3'!I345</f>
        <v>56.878370000000004</v>
      </c>
      <c r="K165" s="75">
        <f>'Прил 3'!K345</f>
        <v>0</v>
      </c>
      <c r="L165" s="75">
        <f>'Прил 3'!L345</f>
        <v>0</v>
      </c>
      <c r="M165" s="75">
        <f>'Прил 3'!M345</f>
        <v>0</v>
      </c>
      <c r="N165" s="75">
        <f>'Прил 3'!N345</f>
        <v>0</v>
      </c>
      <c r="O165" s="75">
        <f>'Прил 3'!O345</f>
        <v>0</v>
      </c>
      <c r="P165" s="75">
        <f>'Прил 3'!P345</f>
        <v>0</v>
      </c>
      <c r="Q165" s="75">
        <f>'Прил 3'!Q345</f>
        <v>0</v>
      </c>
      <c r="R165" s="75">
        <f>'Прил 3'!R345</f>
        <v>0</v>
      </c>
      <c r="S165" s="75">
        <f>'Прил 3'!T345</f>
        <v>0</v>
      </c>
      <c r="T165" s="75">
        <f t="shared" si="50"/>
        <v>0</v>
      </c>
      <c r="U165" s="75">
        <f>'Прил 3'!V345</f>
        <v>0</v>
      </c>
      <c r="V165" s="75">
        <f>'Прил 3'!W345</f>
        <v>0</v>
      </c>
      <c r="W165" s="121"/>
    </row>
    <row r="166" spans="1:23" ht="34.5" customHeight="1" x14ac:dyDescent="0.25">
      <c r="A166" s="122">
        <v>45</v>
      </c>
      <c r="B166" s="144" t="s">
        <v>277</v>
      </c>
      <c r="C166" s="145" t="s">
        <v>290</v>
      </c>
      <c r="D166" s="61" t="s">
        <v>145</v>
      </c>
      <c r="E166" s="58"/>
      <c r="F166" s="3"/>
      <c r="G166" s="3"/>
      <c r="H166" s="58"/>
      <c r="I166" s="75">
        <f>I168</f>
        <v>0</v>
      </c>
      <c r="J166" s="75">
        <f t="shared" ref="J166:V166" si="62">J168</f>
        <v>0</v>
      </c>
      <c r="K166" s="75">
        <f t="shared" si="62"/>
        <v>0</v>
      </c>
      <c r="L166" s="75">
        <f t="shared" si="62"/>
        <v>0</v>
      </c>
      <c r="M166" s="75">
        <f t="shared" si="62"/>
        <v>495.98899999999998</v>
      </c>
      <c r="N166" s="75">
        <f t="shared" si="62"/>
        <v>264.38900000000001</v>
      </c>
      <c r="O166" s="75">
        <f t="shared" si="48"/>
        <v>231.59999999999997</v>
      </c>
      <c r="P166" s="75">
        <f t="shared" si="62"/>
        <v>495.98899999999998</v>
      </c>
      <c r="Q166" s="75">
        <f t="shared" si="62"/>
        <v>495.98899999999998</v>
      </c>
      <c r="R166" s="75">
        <f t="shared" si="62"/>
        <v>495.98899999999998</v>
      </c>
      <c r="S166" s="75">
        <f t="shared" si="62"/>
        <v>495.98899999999998</v>
      </c>
      <c r="T166" s="75">
        <f t="shared" si="50"/>
        <v>0</v>
      </c>
      <c r="U166" s="75">
        <f t="shared" si="62"/>
        <v>0</v>
      </c>
      <c r="V166" s="75">
        <f t="shared" si="62"/>
        <v>0</v>
      </c>
      <c r="W166" s="119"/>
    </row>
    <row r="167" spans="1:23" ht="33.75" customHeight="1" x14ac:dyDescent="0.25">
      <c r="A167" s="122"/>
      <c r="B167" s="144"/>
      <c r="C167" s="146"/>
      <c r="D167" s="60" t="s">
        <v>146</v>
      </c>
      <c r="E167" s="58"/>
      <c r="F167" s="3"/>
      <c r="G167" s="3"/>
      <c r="H167" s="58"/>
      <c r="I167" s="75"/>
      <c r="J167" s="75"/>
      <c r="K167" s="75"/>
      <c r="L167" s="75"/>
      <c r="M167" s="75"/>
      <c r="N167" s="75"/>
      <c r="O167" s="75">
        <f t="shared" si="48"/>
        <v>0</v>
      </c>
      <c r="P167" s="75"/>
      <c r="Q167" s="75"/>
      <c r="R167" s="75"/>
      <c r="S167" s="75"/>
      <c r="T167" s="75"/>
      <c r="U167" s="75"/>
      <c r="V167" s="75"/>
      <c r="W167" s="120"/>
    </row>
    <row r="168" spans="1:23" ht="32.25" customHeight="1" x14ac:dyDescent="0.25">
      <c r="A168" s="122"/>
      <c r="B168" s="144"/>
      <c r="C168" s="147"/>
      <c r="D168" s="61" t="str">
        <f>D162</f>
        <v>администрация города Ачинска</v>
      </c>
      <c r="E168" s="58">
        <v>730</v>
      </c>
      <c r="F168" s="3" t="s">
        <v>228</v>
      </c>
      <c r="G168" s="3" t="s">
        <v>291</v>
      </c>
      <c r="H168" s="58">
        <v>244</v>
      </c>
      <c r="I168" s="75">
        <f>'Прил 3'!H354</f>
        <v>0</v>
      </c>
      <c r="J168" s="75">
        <f>'Прил 3'!I354</f>
        <v>0</v>
      </c>
      <c r="K168" s="75">
        <f>'Прил 3'!K354</f>
        <v>0</v>
      </c>
      <c r="L168" s="75">
        <f>'Прил 3'!L354</f>
        <v>0</v>
      </c>
      <c r="M168" s="75">
        <f>'Прил 3'!M354</f>
        <v>495.98899999999998</v>
      </c>
      <c r="N168" s="75">
        <f>'Прил 3'!N354</f>
        <v>264.38900000000001</v>
      </c>
      <c r="O168" s="75">
        <f>'Прил 3'!N354</f>
        <v>264.38900000000001</v>
      </c>
      <c r="P168" s="75">
        <f>'Прил 3'!O354</f>
        <v>495.98899999999998</v>
      </c>
      <c r="Q168" s="75">
        <f>'Прил 3'!P354</f>
        <v>495.98899999999998</v>
      </c>
      <c r="R168" s="75">
        <f>'Прил 3'!Q354</f>
        <v>495.98899999999998</v>
      </c>
      <c r="S168" s="75">
        <f>'Прил 3'!R354</f>
        <v>495.98899999999998</v>
      </c>
      <c r="T168" s="75">
        <f t="shared" si="50"/>
        <v>0</v>
      </c>
      <c r="U168" s="75">
        <f>'Прил 3'!T354</f>
        <v>0</v>
      </c>
      <c r="V168" s="75">
        <f>'Прил 3'!U354</f>
        <v>0</v>
      </c>
      <c r="W168" s="121"/>
    </row>
    <row r="169" spans="1:23" ht="34.5" customHeight="1" x14ac:dyDescent="0.25">
      <c r="A169" s="122">
        <v>46</v>
      </c>
      <c r="B169" s="144" t="s">
        <v>310</v>
      </c>
      <c r="C169" s="145" t="s">
        <v>362</v>
      </c>
      <c r="D169" s="61" t="s">
        <v>145</v>
      </c>
      <c r="E169" s="58"/>
      <c r="F169" s="3"/>
      <c r="G169" s="3"/>
      <c r="H169" s="58"/>
      <c r="I169" s="75">
        <f>I171</f>
        <v>0</v>
      </c>
      <c r="J169" s="75">
        <f t="shared" ref="J169:V169" si="63">J171</f>
        <v>0</v>
      </c>
      <c r="K169" s="75">
        <f t="shared" si="63"/>
        <v>0</v>
      </c>
      <c r="L169" s="75">
        <f t="shared" si="63"/>
        <v>0</v>
      </c>
      <c r="M169" s="75">
        <f t="shared" si="63"/>
        <v>123.5044</v>
      </c>
      <c r="N169" s="75">
        <f t="shared" si="63"/>
        <v>79.356999999999999</v>
      </c>
      <c r="O169" s="75">
        <f t="shared" si="48"/>
        <v>44.147400000000005</v>
      </c>
      <c r="P169" s="75">
        <f t="shared" si="63"/>
        <v>381.42969999999997</v>
      </c>
      <c r="Q169" s="75">
        <f t="shared" si="63"/>
        <v>381.42969999999997</v>
      </c>
      <c r="R169" s="75">
        <f t="shared" si="63"/>
        <v>2053.8178600000001</v>
      </c>
      <c r="S169" s="75">
        <f t="shared" si="63"/>
        <v>2053.8178600000001</v>
      </c>
      <c r="T169" s="75">
        <f t="shared" si="50"/>
        <v>0</v>
      </c>
      <c r="U169" s="75">
        <f t="shared" si="63"/>
        <v>0</v>
      </c>
      <c r="V169" s="75">
        <f t="shared" si="63"/>
        <v>0</v>
      </c>
      <c r="W169" s="119"/>
    </row>
    <row r="170" spans="1:23" ht="33.75" customHeight="1" x14ac:dyDescent="0.25">
      <c r="A170" s="122"/>
      <c r="B170" s="144"/>
      <c r="C170" s="146"/>
      <c r="D170" s="60" t="s">
        <v>146</v>
      </c>
      <c r="E170" s="58"/>
      <c r="F170" s="3"/>
      <c r="G170" s="3"/>
      <c r="H170" s="58"/>
      <c r="I170" s="75"/>
      <c r="J170" s="75"/>
      <c r="K170" s="75"/>
      <c r="L170" s="75"/>
      <c r="M170" s="75"/>
      <c r="N170" s="75"/>
      <c r="O170" s="75">
        <f t="shared" si="48"/>
        <v>0</v>
      </c>
      <c r="P170" s="75"/>
      <c r="Q170" s="75"/>
      <c r="R170" s="75"/>
      <c r="S170" s="75"/>
      <c r="T170" s="75"/>
      <c r="U170" s="75"/>
      <c r="V170" s="75"/>
      <c r="W170" s="120"/>
    </row>
    <row r="171" spans="1:23" ht="32.25" customHeight="1" x14ac:dyDescent="0.25">
      <c r="A171" s="122"/>
      <c r="B171" s="144"/>
      <c r="C171" s="147"/>
      <c r="D171" s="61" t="str">
        <f>D165</f>
        <v>администрация города Ачинска</v>
      </c>
      <c r="E171" s="58">
        <v>730</v>
      </c>
      <c r="F171" s="3" t="s">
        <v>165</v>
      </c>
      <c r="G171" s="3" t="s">
        <v>311</v>
      </c>
      <c r="H171" s="58">
        <v>830</v>
      </c>
      <c r="I171" s="75">
        <f>'Прил 3'!H361</f>
        <v>0</v>
      </c>
      <c r="J171" s="75">
        <f>'Прил 3'!I361</f>
        <v>0</v>
      </c>
      <c r="K171" s="75">
        <f>'Прил 3'!J361</f>
        <v>0</v>
      </c>
      <c r="L171" s="75">
        <f>'Прил 3'!K361</f>
        <v>0</v>
      </c>
      <c r="M171" s="75">
        <f>'Прил 3'!M361</f>
        <v>123.5044</v>
      </c>
      <c r="N171" s="75">
        <f>'Прил 3'!N361</f>
        <v>79.356999999999999</v>
      </c>
      <c r="O171" s="75">
        <f>'Прил 3'!O361</f>
        <v>381.42969999999997</v>
      </c>
      <c r="P171" s="75">
        <f>'Прил 3'!O361</f>
        <v>381.42969999999997</v>
      </c>
      <c r="Q171" s="75">
        <f>'Прил 3'!P361</f>
        <v>381.42969999999997</v>
      </c>
      <c r="R171" s="75">
        <f>'Прил 3'!Q361</f>
        <v>2053.8178600000001</v>
      </c>
      <c r="S171" s="75">
        <f>'Прил 3'!R361</f>
        <v>2053.8178600000001</v>
      </c>
      <c r="T171" s="75">
        <f t="shared" si="50"/>
        <v>0</v>
      </c>
      <c r="U171" s="75">
        <f>'Прил 3'!T361</f>
        <v>0</v>
      </c>
      <c r="V171" s="75">
        <f>'Прил 3'!U361</f>
        <v>0</v>
      </c>
      <c r="W171" s="121"/>
    </row>
    <row r="174" spans="1:23" s="68" customFormat="1" ht="18.75" x14ac:dyDescent="0.3">
      <c r="B174" s="68" t="str">
        <f>'Прил 1'!B43</f>
        <v>Директор МКУ "Центр обеспечения жизнедеятельности города Ачинска"</v>
      </c>
      <c r="K174" s="68" t="str">
        <f>'Прил 1'!G43</f>
        <v>Д.Н. Книга</v>
      </c>
      <c r="T174" s="68" t="s">
        <v>282</v>
      </c>
      <c r="W174" s="26"/>
    </row>
    <row r="177" spans="2:23" s="27" customFormat="1" ht="15.75" x14ac:dyDescent="0.25">
      <c r="B177" s="27" t="s">
        <v>306</v>
      </c>
      <c r="W177" s="7"/>
    </row>
    <row r="178" spans="2:23" s="27" customFormat="1" ht="15.75" x14ac:dyDescent="0.25">
      <c r="B178" s="27" t="s">
        <v>307</v>
      </c>
      <c r="W178" s="7"/>
    </row>
    <row r="187" spans="2:23" ht="15.75" x14ac:dyDescent="0.25">
      <c r="D187" s="27"/>
    </row>
  </sheetData>
  <mergeCells count="201">
    <mergeCell ref="W154:W156"/>
    <mergeCell ref="A169:A171"/>
    <mergeCell ref="B169:B171"/>
    <mergeCell ref="C169:C171"/>
    <mergeCell ref="W169:W171"/>
    <mergeCell ref="W163:W165"/>
    <mergeCell ref="B160:B162"/>
    <mergeCell ref="C160:C162"/>
    <mergeCell ref="W130:W132"/>
    <mergeCell ref="W148:W150"/>
    <mergeCell ref="W160:W162"/>
    <mergeCell ref="B130:B132"/>
    <mergeCell ref="C130:C132"/>
    <mergeCell ref="B151:B153"/>
    <mergeCell ref="C151:C153"/>
    <mergeCell ref="B148:B150"/>
    <mergeCell ref="C148:C150"/>
    <mergeCell ref="A166:A168"/>
    <mergeCell ref="B166:B168"/>
    <mergeCell ref="C166:C168"/>
    <mergeCell ref="W166:W168"/>
    <mergeCell ref="A136:A138"/>
    <mergeCell ref="B136:B138"/>
    <mergeCell ref="C136:C138"/>
    <mergeCell ref="B124:B126"/>
    <mergeCell ref="B121:B123"/>
    <mergeCell ref="C118:C120"/>
    <mergeCell ref="B127:B129"/>
    <mergeCell ref="B111:B113"/>
    <mergeCell ref="W17:W19"/>
    <mergeCell ref="W23:W25"/>
    <mergeCell ref="W29:W31"/>
    <mergeCell ref="W35:W37"/>
    <mergeCell ref="W51:W53"/>
    <mergeCell ref="W54:W56"/>
    <mergeCell ref="W60:W62"/>
    <mergeCell ref="W114:W117"/>
    <mergeCell ref="W127:W129"/>
    <mergeCell ref="W26:W28"/>
    <mergeCell ref="W72:W74"/>
    <mergeCell ref="W81:W83"/>
    <mergeCell ref="W90:W95"/>
    <mergeCell ref="W102:W104"/>
    <mergeCell ref="C66:C68"/>
    <mergeCell ref="B69:B71"/>
    <mergeCell ref="C69:C71"/>
    <mergeCell ref="B90:B92"/>
    <mergeCell ref="B48:B50"/>
    <mergeCell ref="K6:T6"/>
    <mergeCell ref="M7:N7"/>
    <mergeCell ref="P7:Q7"/>
    <mergeCell ref="U6:V7"/>
    <mergeCell ref="C51:C53"/>
    <mergeCell ref="C90:C92"/>
    <mergeCell ref="A148:A150"/>
    <mergeCell ref="A151:A153"/>
    <mergeCell ref="A160:A162"/>
    <mergeCell ref="B114:B117"/>
    <mergeCell ref="C114:C117"/>
    <mergeCell ref="B102:B104"/>
    <mergeCell ref="C102:C104"/>
    <mergeCell ref="A133:A135"/>
    <mergeCell ref="A145:A147"/>
    <mergeCell ref="B145:B147"/>
    <mergeCell ref="C145:C147"/>
    <mergeCell ref="C127:C129"/>
    <mergeCell ref="C124:C126"/>
    <mergeCell ref="B118:B120"/>
    <mergeCell ref="C133:C135"/>
    <mergeCell ref="B105:B107"/>
    <mergeCell ref="C105:C107"/>
    <mergeCell ref="C121:C123"/>
    <mergeCell ref="C48:C50"/>
    <mergeCell ref="C57:C59"/>
    <mergeCell ref="B54:B56"/>
    <mergeCell ref="C54:C56"/>
    <mergeCell ref="C111:C113"/>
    <mergeCell ref="A63:A65"/>
    <mergeCell ref="A66:A68"/>
    <mergeCell ref="B3:W3"/>
    <mergeCell ref="B5:B8"/>
    <mergeCell ref="C5:C8"/>
    <mergeCell ref="D5:D8"/>
    <mergeCell ref="E5:H5"/>
    <mergeCell ref="W5:W8"/>
    <mergeCell ref="E6:E8"/>
    <mergeCell ref="B20:B22"/>
    <mergeCell ref="C20:C22"/>
    <mergeCell ref="B23:B25"/>
    <mergeCell ref="B10:B13"/>
    <mergeCell ref="C10:C13"/>
    <mergeCell ref="B14:B16"/>
    <mergeCell ref="C14:C16"/>
    <mergeCell ref="B17:B19"/>
    <mergeCell ref="B51:B53"/>
    <mergeCell ref="C108:C110"/>
    <mergeCell ref="B96:B98"/>
    <mergeCell ref="C96:C98"/>
    <mergeCell ref="B99:B101"/>
    <mergeCell ref="C93:C95"/>
    <mergeCell ref="B108:B110"/>
    <mergeCell ref="C84:C86"/>
    <mergeCell ref="C87:C89"/>
    <mergeCell ref="B72:B74"/>
    <mergeCell ref="C99:C101"/>
    <mergeCell ref="B81:B83"/>
    <mergeCell ref="C81:C83"/>
    <mergeCell ref="B84:B86"/>
    <mergeCell ref="C78:C80"/>
    <mergeCell ref="B93:B95"/>
    <mergeCell ref="C72:C74"/>
    <mergeCell ref="B75:B77"/>
    <mergeCell ref="C75:C77"/>
    <mergeCell ref="B78:B80"/>
    <mergeCell ref="A69:A71"/>
    <mergeCell ref="A72:A74"/>
    <mergeCell ref="A75:A77"/>
    <mergeCell ref="A78:A80"/>
    <mergeCell ref="A81:A83"/>
    <mergeCell ref="A84:A86"/>
    <mergeCell ref="A87:A89"/>
    <mergeCell ref="B133:B135"/>
    <mergeCell ref="B66:B68"/>
    <mergeCell ref="A111:A113"/>
    <mergeCell ref="A90:A92"/>
    <mergeCell ref="A93:A95"/>
    <mergeCell ref="A96:A98"/>
    <mergeCell ref="A99:A101"/>
    <mergeCell ref="A102:A104"/>
    <mergeCell ref="A105:A107"/>
    <mergeCell ref="A108:A110"/>
    <mergeCell ref="A114:A117"/>
    <mergeCell ref="A118:A120"/>
    <mergeCell ref="A121:A123"/>
    <mergeCell ref="A124:A126"/>
    <mergeCell ref="A127:A129"/>
    <mergeCell ref="A130:A132"/>
    <mergeCell ref="B87:B89"/>
    <mergeCell ref="C63:C65"/>
    <mergeCell ref="A38:A40"/>
    <mergeCell ref="A41:A43"/>
    <mergeCell ref="A5:A8"/>
    <mergeCell ref="A23:A25"/>
    <mergeCell ref="A26:A28"/>
    <mergeCell ref="A32:A34"/>
    <mergeCell ref="A35:A37"/>
    <mergeCell ref="A44:A47"/>
    <mergeCell ref="A48:A50"/>
    <mergeCell ref="C17:C19"/>
    <mergeCell ref="B41:B43"/>
    <mergeCell ref="C41:C43"/>
    <mergeCell ref="B32:B34"/>
    <mergeCell ref="C32:C34"/>
    <mergeCell ref="B35:B37"/>
    <mergeCell ref="C35:C37"/>
    <mergeCell ref="B38:B40"/>
    <mergeCell ref="C38:C40"/>
    <mergeCell ref="B63:B65"/>
    <mergeCell ref="B60:B62"/>
    <mergeCell ref="C60:C62"/>
    <mergeCell ref="B44:B47"/>
    <mergeCell ref="C44:C47"/>
    <mergeCell ref="A51:A53"/>
    <mergeCell ref="A54:A56"/>
    <mergeCell ref="A57:A59"/>
    <mergeCell ref="A60:A62"/>
    <mergeCell ref="W75:W77"/>
    <mergeCell ref="T7:T8"/>
    <mergeCell ref="I5:V5"/>
    <mergeCell ref="A10:A13"/>
    <mergeCell ref="A14:A16"/>
    <mergeCell ref="A17:A19"/>
    <mergeCell ref="A20:A22"/>
    <mergeCell ref="A29:A31"/>
    <mergeCell ref="K7:L7"/>
    <mergeCell ref="R7:S7"/>
    <mergeCell ref="F6:F8"/>
    <mergeCell ref="G6:G8"/>
    <mergeCell ref="I6:J7"/>
    <mergeCell ref="C23:C25"/>
    <mergeCell ref="B26:B28"/>
    <mergeCell ref="C26:C28"/>
    <mergeCell ref="B29:B31"/>
    <mergeCell ref="C29:C31"/>
    <mergeCell ref="H6:H8"/>
    <mergeCell ref="B57:B59"/>
    <mergeCell ref="A139:A141"/>
    <mergeCell ref="B139:B141"/>
    <mergeCell ref="C139:C141"/>
    <mergeCell ref="A142:A144"/>
    <mergeCell ref="B142:B144"/>
    <mergeCell ref="C142:C144"/>
    <mergeCell ref="A163:A165"/>
    <mergeCell ref="B163:B165"/>
    <mergeCell ref="C163:C165"/>
    <mergeCell ref="B154:B156"/>
    <mergeCell ref="B157:B159"/>
    <mergeCell ref="A154:A156"/>
    <mergeCell ref="A157:A159"/>
    <mergeCell ref="C154:C156"/>
    <mergeCell ref="C157:C159"/>
  </mergeCells>
  <pageMargins left="0.70866141732283472" right="0.70866141732283472" top="0.74803149606299213" bottom="0.74803149606299213" header="0.31496062992125984" footer="0.31496062992125984"/>
  <pageSetup paperSize="9" scale="43" fitToHeight="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367"/>
  <sheetViews>
    <sheetView topLeftCell="A352" zoomScale="62" zoomScaleNormal="62" workbookViewId="0">
      <selection activeCell="A34" sqref="A1:XFD1048576"/>
    </sheetView>
  </sheetViews>
  <sheetFormatPr defaultRowHeight="15" x14ac:dyDescent="0.25"/>
  <cols>
    <col min="1" max="1" width="18.42578125" style="57" customWidth="1"/>
    <col min="2" max="2" width="27.85546875" style="57" customWidth="1"/>
    <col min="3" max="3" width="27.42578125" style="57" customWidth="1"/>
    <col min="4" max="4" width="15.5703125" style="12" hidden="1" customWidth="1"/>
    <col min="5" max="5" width="13.140625" style="12" hidden="1" customWidth="1"/>
    <col min="6" max="7" width="13" style="57" hidden="1" customWidth="1"/>
    <col min="8" max="8" width="19" style="57" customWidth="1"/>
    <col min="9" max="9" width="19.42578125" style="57" customWidth="1"/>
    <col min="10" max="16" width="15.140625" style="57" hidden="1" customWidth="1"/>
    <col min="17" max="19" width="15.140625" style="57" customWidth="1"/>
    <col min="20" max="20" width="16.140625" style="57" customWidth="1"/>
    <col min="21" max="21" width="18.28515625" style="57" customWidth="1"/>
    <col min="22" max="22" width="29.28515625" style="21" customWidth="1"/>
    <col min="23" max="26" width="12.28515625" style="57" bestFit="1" customWidth="1"/>
    <col min="27" max="261" width="9.140625" style="57"/>
    <col min="262" max="262" width="18.42578125" style="57" customWidth="1"/>
    <col min="263" max="263" width="27.85546875" style="57" customWidth="1"/>
    <col min="264" max="264" width="27.42578125" style="57" customWidth="1"/>
    <col min="265" max="265" width="10.85546875" style="57" customWidth="1"/>
    <col min="266" max="266" width="10" style="57" customWidth="1"/>
    <col min="267" max="267" width="0" style="57" hidden="1" customWidth="1"/>
    <col min="268" max="277" width="13" style="57" customWidth="1"/>
    <col min="278" max="278" width="24.5703125" style="57" customWidth="1"/>
    <col min="279" max="279" width="9.140625" style="57"/>
    <col min="280" max="280" width="10.42578125" style="57" bestFit="1" customWidth="1"/>
    <col min="281" max="517" width="9.140625" style="57"/>
    <col min="518" max="518" width="18.42578125" style="57" customWidth="1"/>
    <col min="519" max="519" width="27.85546875" style="57" customWidth="1"/>
    <col min="520" max="520" width="27.42578125" style="57" customWidth="1"/>
    <col min="521" max="521" width="10.85546875" style="57" customWidth="1"/>
    <col min="522" max="522" width="10" style="57" customWidth="1"/>
    <col min="523" max="523" width="0" style="57" hidden="1" customWidth="1"/>
    <col min="524" max="533" width="13" style="57" customWidth="1"/>
    <col min="534" max="534" width="24.5703125" style="57" customWidth="1"/>
    <col min="535" max="535" width="9.140625" style="57"/>
    <col min="536" max="536" width="10.42578125" style="57" bestFit="1" customWidth="1"/>
    <col min="537" max="773" width="9.140625" style="57"/>
    <col min="774" max="774" width="18.42578125" style="57" customWidth="1"/>
    <col min="775" max="775" width="27.85546875" style="57" customWidth="1"/>
    <col min="776" max="776" width="27.42578125" style="57" customWidth="1"/>
    <col min="777" max="777" width="10.85546875" style="57" customWidth="1"/>
    <col min="778" max="778" width="10" style="57" customWidth="1"/>
    <col min="779" max="779" width="0" style="57" hidden="1" customWidth="1"/>
    <col min="780" max="789" width="13" style="57" customWidth="1"/>
    <col min="790" max="790" width="24.5703125" style="57" customWidth="1"/>
    <col min="791" max="791" width="9.140625" style="57"/>
    <col min="792" max="792" width="10.42578125" style="57" bestFit="1" customWidth="1"/>
    <col min="793" max="1029" width="9.140625" style="57"/>
    <col min="1030" max="1030" width="18.42578125" style="57" customWidth="1"/>
    <col min="1031" max="1031" width="27.85546875" style="57" customWidth="1"/>
    <col min="1032" max="1032" width="27.42578125" style="57" customWidth="1"/>
    <col min="1033" max="1033" width="10.85546875" style="57" customWidth="1"/>
    <col min="1034" max="1034" width="10" style="57" customWidth="1"/>
    <col min="1035" max="1035" width="0" style="57" hidden="1" customWidth="1"/>
    <col min="1036" max="1045" width="13" style="57" customWidth="1"/>
    <col min="1046" max="1046" width="24.5703125" style="57" customWidth="1"/>
    <col min="1047" max="1047" width="9.140625" style="57"/>
    <col min="1048" max="1048" width="10.42578125" style="57" bestFit="1" customWidth="1"/>
    <col min="1049" max="1285" width="9.140625" style="57"/>
    <col min="1286" max="1286" width="18.42578125" style="57" customWidth="1"/>
    <col min="1287" max="1287" width="27.85546875" style="57" customWidth="1"/>
    <col min="1288" max="1288" width="27.42578125" style="57" customWidth="1"/>
    <col min="1289" max="1289" width="10.85546875" style="57" customWidth="1"/>
    <col min="1290" max="1290" width="10" style="57" customWidth="1"/>
    <col min="1291" max="1291" width="0" style="57" hidden="1" customWidth="1"/>
    <col min="1292" max="1301" width="13" style="57" customWidth="1"/>
    <col min="1302" max="1302" width="24.5703125" style="57" customWidth="1"/>
    <col min="1303" max="1303" width="9.140625" style="57"/>
    <col min="1304" max="1304" width="10.42578125" style="57" bestFit="1" customWidth="1"/>
    <col min="1305" max="1541" width="9.140625" style="57"/>
    <col min="1542" max="1542" width="18.42578125" style="57" customWidth="1"/>
    <col min="1543" max="1543" width="27.85546875" style="57" customWidth="1"/>
    <col min="1544" max="1544" width="27.42578125" style="57" customWidth="1"/>
    <col min="1545" max="1545" width="10.85546875" style="57" customWidth="1"/>
    <col min="1546" max="1546" width="10" style="57" customWidth="1"/>
    <col min="1547" max="1547" width="0" style="57" hidden="1" customWidth="1"/>
    <col min="1548" max="1557" width="13" style="57" customWidth="1"/>
    <col min="1558" max="1558" width="24.5703125" style="57" customWidth="1"/>
    <col min="1559" max="1559" width="9.140625" style="57"/>
    <col min="1560" max="1560" width="10.42578125" style="57" bestFit="1" customWidth="1"/>
    <col min="1561" max="1797" width="9.140625" style="57"/>
    <col min="1798" max="1798" width="18.42578125" style="57" customWidth="1"/>
    <col min="1799" max="1799" width="27.85546875" style="57" customWidth="1"/>
    <col min="1800" max="1800" width="27.42578125" style="57" customWidth="1"/>
    <col min="1801" max="1801" width="10.85546875" style="57" customWidth="1"/>
    <col min="1802" max="1802" width="10" style="57" customWidth="1"/>
    <col min="1803" max="1803" width="0" style="57" hidden="1" customWidth="1"/>
    <col min="1804" max="1813" width="13" style="57" customWidth="1"/>
    <col min="1814" max="1814" width="24.5703125" style="57" customWidth="1"/>
    <col min="1815" max="1815" width="9.140625" style="57"/>
    <col min="1816" max="1816" width="10.42578125" style="57" bestFit="1" customWidth="1"/>
    <col min="1817" max="2053" width="9.140625" style="57"/>
    <col min="2054" max="2054" width="18.42578125" style="57" customWidth="1"/>
    <col min="2055" max="2055" width="27.85546875" style="57" customWidth="1"/>
    <col min="2056" max="2056" width="27.42578125" style="57" customWidth="1"/>
    <col min="2057" max="2057" width="10.85546875" style="57" customWidth="1"/>
    <col min="2058" max="2058" width="10" style="57" customWidth="1"/>
    <col min="2059" max="2059" width="0" style="57" hidden="1" customWidth="1"/>
    <col min="2060" max="2069" width="13" style="57" customWidth="1"/>
    <col min="2070" max="2070" width="24.5703125" style="57" customWidth="1"/>
    <col min="2071" max="2071" width="9.140625" style="57"/>
    <col min="2072" max="2072" width="10.42578125" style="57" bestFit="1" customWidth="1"/>
    <col min="2073" max="2309" width="9.140625" style="57"/>
    <col min="2310" max="2310" width="18.42578125" style="57" customWidth="1"/>
    <col min="2311" max="2311" width="27.85546875" style="57" customWidth="1"/>
    <col min="2312" max="2312" width="27.42578125" style="57" customWidth="1"/>
    <col min="2313" max="2313" width="10.85546875" style="57" customWidth="1"/>
    <col min="2314" max="2314" width="10" style="57" customWidth="1"/>
    <col min="2315" max="2315" width="0" style="57" hidden="1" customWidth="1"/>
    <col min="2316" max="2325" width="13" style="57" customWidth="1"/>
    <col min="2326" max="2326" width="24.5703125" style="57" customWidth="1"/>
    <col min="2327" max="2327" width="9.140625" style="57"/>
    <col min="2328" max="2328" width="10.42578125" style="57" bestFit="1" customWidth="1"/>
    <col min="2329" max="2565" width="9.140625" style="57"/>
    <col min="2566" max="2566" width="18.42578125" style="57" customWidth="1"/>
    <col min="2567" max="2567" width="27.85546875" style="57" customWidth="1"/>
    <col min="2568" max="2568" width="27.42578125" style="57" customWidth="1"/>
    <col min="2569" max="2569" width="10.85546875" style="57" customWidth="1"/>
    <col min="2570" max="2570" width="10" style="57" customWidth="1"/>
    <col min="2571" max="2571" width="0" style="57" hidden="1" customWidth="1"/>
    <col min="2572" max="2581" width="13" style="57" customWidth="1"/>
    <col min="2582" max="2582" width="24.5703125" style="57" customWidth="1"/>
    <col min="2583" max="2583" width="9.140625" style="57"/>
    <col min="2584" max="2584" width="10.42578125" style="57" bestFit="1" customWidth="1"/>
    <col min="2585" max="2821" width="9.140625" style="57"/>
    <col min="2822" max="2822" width="18.42578125" style="57" customWidth="1"/>
    <col min="2823" max="2823" width="27.85546875" style="57" customWidth="1"/>
    <col min="2824" max="2824" width="27.42578125" style="57" customWidth="1"/>
    <col min="2825" max="2825" width="10.85546875" style="57" customWidth="1"/>
    <col min="2826" max="2826" width="10" style="57" customWidth="1"/>
    <col min="2827" max="2827" width="0" style="57" hidden="1" customWidth="1"/>
    <col min="2828" max="2837" width="13" style="57" customWidth="1"/>
    <col min="2838" max="2838" width="24.5703125" style="57" customWidth="1"/>
    <col min="2839" max="2839" width="9.140625" style="57"/>
    <col min="2840" max="2840" width="10.42578125" style="57" bestFit="1" customWidth="1"/>
    <col min="2841" max="3077" width="9.140625" style="57"/>
    <col min="3078" max="3078" width="18.42578125" style="57" customWidth="1"/>
    <col min="3079" max="3079" width="27.85546875" style="57" customWidth="1"/>
    <col min="3080" max="3080" width="27.42578125" style="57" customWidth="1"/>
    <col min="3081" max="3081" width="10.85546875" style="57" customWidth="1"/>
    <col min="3082" max="3082" width="10" style="57" customWidth="1"/>
    <col min="3083" max="3083" width="0" style="57" hidden="1" customWidth="1"/>
    <col min="3084" max="3093" width="13" style="57" customWidth="1"/>
    <col min="3094" max="3094" width="24.5703125" style="57" customWidth="1"/>
    <col min="3095" max="3095" width="9.140625" style="57"/>
    <col min="3096" max="3096" width="10.42578125" style="57" bestFit="1" customWidth="1"/>
    <col min="3097" max="3333" width="9.140625" style="57"/>
    <col min="3334" max="3334" width="18.42578125" style="57" customWidth="1"/>
    <col min="3335" max="3335" width="27.85546875" style="57" customWidth="1"/>
    <col min="3336" max="3336" width="27.42578125" style="57" customWidth="1"/>
    <col min="3337" max="3337" width="10.85546875" style="57" customWidth="1"/>
    <col min="3338" max="3338" width="10" style="57" customWidth="1"/>
    <col min="3339" max="3339" width="0" style="57" hidden="1" customWidth="1"/>
    <col min="3340" max="3349" width="13" style="57" customWidth="1"/>
    <col min="3350" max="3350" width="24.5703125" style="57" customWidth="1"/>
    <col min="3351" max="3351" width="9.140625" style="57"/>
    <col min="3352" max="3352" width="10.42578125" style="57" bestFit="1" customWidth="1"/>
    <col min="3353" max="3589" width="9.140625" style="57"/>
    <col min="3590" max="3590" width="18.42578125" style="57" customWidth="1"/>
    <col min="3591" max="3591" width="27.85546875" style="57" customWidth="1"/>
    <col min="3592" max="3592" width="27.42578125" style="57" customWidth="1"/>
    <col min="3593" max="3593" width="10.85546875" style="57" customWidth="1"/>
    <col min="3594" max="3594" width="10" style="57" customWidth="1"/>
    <col min="3595" max="3595" width="0" style="57" hidden="1" customWidth="1"/>
    <col min="3596" max="3605" width="13" style="57" customWidth="1"/>
    <col min="3606" max="3606" width="24.5703125" style="57" customWidth="1"/>
    <col min="3607" max="3607" width="9.140625" style="57"/>
    <col min="3608" max="3608" width="10.42578125" style="57" bestFit="1" customWidth="1"/>
    <col min="3609" max="3845" width="9.140625" style="57"/>
    <col min="3846" max="3846" width="18.42578125" style="57" customWidth="1"/>
    <col min="3847" max="3847" width="27.85546875" style="57" customWidth="1"/>
    <col min="3848" max="3848" width="27.42578125" style="57" customWidth="1"/>
    <col min="3849" max="3849" width="10.85546875" style="57" customWidth="1"/>
    <col min="3850" max="3850" width="10" style="57" customWidth="1"/>
    <col min="3851" max="3851" width="0" style="57" hidden="1" customWidth="1"/>
    <col min="3852" max="3861" width="13" style="57" customWidth="1"/>
    <col min="3862" max="3862" width="24.5703125" style="57" customWidth="1"/>
    <col min="3863" max="3863" width="9.140625" style="57"/>
    <col min="3864" max="3864" width="10.42578125" style="57" bestFit="1" customWidth="1"/>
    <col min="3865" max="4101" width="9.140625" style="57"/>
    <col min="4102" max="4102" width="18.42578125" style="57" customWidth="1"/>
    <col min="4103" max="4103" width="27.85546875" style="57" customWidth="1"/>
    <col min="4104" max="4104" width="27.42578125" style="57" customWidth="1"/>
    <col min="4105" max="4105" width="10.85546875" style="57" customWidth="1"/>
    <col min="4106" max="4106" width="10" style="57" customWidth="1"/>
    <col min="4107" max="4107" width="0" style="57" hidden="1" customWidth="1"/>
    <col min="4108" max="4117" width="13" style="57" customWidth="1"/>
    <col min="4118" max="4118" width="24.5703125" style="57" customWidth="1"/>
    <col min="4119" max="4119" width="9.140625" style="57"/>
    <col min="4120" max="4120" width="10.42578125" style="57" bestFit="1" customWidth="1"/>
    <col min="4121" max="4357" width="9.140625" style="57"/>
    <col min="4358" max="4358" width="18.42578125" style="57" customWidth="1"/>
    <col min="4359" max="4359" width="27.85546875" style="57" customWidth="1"/>
    <col min="4360" max="4360" width="27.42578125" style="57" customWidth="1"/>
    <col min="4361" max="4361" width="10.85546875" style="57" customWidth="1"/>
    <col min="4362" max="4362" width="10" style="57" customWidth="1"/>
    <col min="4363" max="4363" width="0" style="57" hidden="1" customWidth="1"/>
    <col min="4364" max="4373" width="13" style="57" customWidth="1"/>
    <col min="4374" max="4374" width="24.5703125" style="57" customWidth="1"/>
    <col min="4375" max="4375" width="9.140625" style="57"/>
    <col min="4376" max="4376" width="10.42578125" style="57" bestFit="1" customWidth="1"/>
    <col min="4377" max="4613" width="9.140625" style="57"/>
    <col min="4614" max="4614" width="18.42578125" style="57" customWidth="1"/>
    <col min="4615" max="4615" width="27.85546875" style="57" customWidth="1"/>
    <col min="4616" max="4616" width="27.42578125" style="57" customWidth="1"/>
    <col min="4617" max="4617" width="10.85546875" style="57" customWidth="1"/>
    <col min="4618" max="4618" width="10" style="57" customWidth="1"/>
    <col min="4619" max="4619" width="0" style="57" hidden="1" customWidth="1"/>
    <col min="4620" max="4629" width="13" style="57" customWidth="1"/>
    <col min="4630" max="4630" width="24.5703125" style="57" customWidth="1"/>
    <col min="4631" max="4631" width="9.140625" style="57"/>
    <col min="4632" max="4632" width="10.42578125" style="57" bestFit="1" customWidth="1"/>
    <col min="4633" max="4869" width="9.140625" style="57"/>
    <col min="4870" max="4870" width="18.42578125" style="57" customWidth="1"/>
    <col min="4871" max="4871" width="27.85546875" style="57" customWidth="1"/>
    <col min="4872" max="4872" width="27.42578125" style="57" customWidth="1"/>
    <col min="4873" max="4873" width="10.85546875" style="57" customWidth="1"/>
    <col min="4874" max="4874" width="10" style="57" customWidth="1"/>
    <col min="4875" max="4875" width="0" style="57" hidden="1" customWidth="1"/>
    <col min="4876" max="4885" width="13" style="57" customWidth="1"/>
    <col min="4886" max="4886" width="24.5703125" style="57" customWidth="1"/>
    <col min="4887" max="4887" width="9.140625" style="57"/>
    <col min="4888" max="4888" width="10.42578125" style="57" bestFit="1" customWidth="1"/>
    <col min="4889" max="5125" width="9.140625" style="57"/>
    <col min="5126" max="5126" width="18.42578125" style="57" customWidth="1"/>
    <col min="5127" max="5127" width="27.85546875" style="57" customWidth="1"/>
    <col min="5128" max="5128" width="27.42578125" style="57" customWidth="1"/>
    <col min="5129" max="5129" width="10.85546875" style="57" customWidth="1"/>
    <col min="5130" max="5130" width="10" style="57" customWidth="1"/>
    <col min="5131" max="5131" width="0" style="57" hidden="1" customWidth="1"/>
    <col min="5132" max="5141" width="13" style="57" customWidth="1"/>
    <col min="5142" max="5142" width="24.5703125" style="57" customWidth="1"/>
    <col min="5143" max="5143" width="9.140625" style="57"/>
    <col min="5144" max="5144" width="10.42578125" style="57" bestFit="1" customWidth="1"/>
    <col min="5145" max="5381" width="9.140625" style="57"/>
    <col min="5382" max="5382" width="18.42578125" style="57" customWidth="1"/>
    <col min="5383" max="5383" width="27.85546875" style="57" customWidth="1"/>
    <col min="5384" max="5384" width="27.42578125" style="57" customWidth="1"/>
    <col min="5385" max="5385" width="10.85546875" style="57" customWidth="1"/>
    <col min="5386" max="5386" width="10" style="57" customWidth="1"/>
    <col min="5387" max="5387" width="0" style="57" hidden="1" customWidth="1"/>
    <col min="5388" max="5397" width="13" style="57" customWidth="1"/>
    <col min="5398" max="5398" width="24.5703125" style="57" customWidth="1"/>
    <col min="5399" max="5399" width="9.140625" style="57"/>
    <col min="5400" max="5400" width="10.42578125" style="57" bestFit="1" customWidth="1"/>
    <col min="5401" max="5637" width="9.140625" style="57"/>
    <col min="5638" max="5638" width="18.42578125" style="57" customWidth="1"/>
    <col min="5639" max="5639" width="27.85546875" style="57" customWidth="1"/>
    <col min="5640" max="5640" width="27.42578125" style="57" customWidth="1"/>
    <col min="5641" max="5641" width="10.85546875" style="57" customWidth="1"/>
    <col min="5642" max="5642" width="10" style="57" customWidth="1"/>
    <col min="5643" max="5643" width="0" style="57" hidden="1" customWidth="1"/>
    <col min="5644" max="5653" width="13" style="57" customWidth="1"/>
    <col min="5654" max="5654" width="24.5703125" style="57" customWidth="1"/>
    <col min="5655" max="5655" width="9.140625" style="57"/>
    <col min="5656" max="5656" width="10.42578125" style="57" bestFit="1" customWidth="1"/>
    <col min="5657" max="5893" width="9.140625" style="57"/>
    <col min="5894" max="5894" width="18.42578125" style="57" customWidth="1"/>
    <col min="5895" max="5895" width="27.85546875" style="57" customWidth="1"/>
    <col min="5896" max="5896" width="27.42578125" style="57" customWidth="1"/>
    <col min="5897" max="5897" width="10.85546875" style="57" customWidth="1"/>
    <col min="5898" max="5898" width="10" style="57" customWidth="1"/>
    <col min="5899" max="5899" width="0" style="57" hidden="1" customWidth="1"/>
    <col min="5900" max="5909" width="13" style="57" customWidth="1"/>
    <col min="5910" max="5910" width="24.5703125" style="57" customWidth="1"/>
    <col min="5911" max="5911" width="9.140625" style="57"/>
    <col min="5912" max="5912" width="10.42578125" style="57" bestFit="1" customWidth="1"/>
    <col min="5913" max="6149" width="9.140625" style="57"/>
    <col min="6150" max="6150" width="18.42578125" style="57" customWidth="1"/>
    <col min="6151" max="6151" width="27.85546875" style="57" customWidth="1"/>
    <col min="6152" max="6152" width="27.42578125" style="57" customWidth="1"/>
    <col min="6153" max="6153" width="10.85546875" style="57" customWidth="1"/>
    <col min="6154" max="6154" width="10" style="57" customWidth="1"/>
    <col min="6155" max="6155" width="0" style="57" hidden="1" customWidth="1"/>
    <col min="6156" max="6165" width="13" style="57" customWidth="1"/>
    <col min="6166" max="6166" width="24.5703125" style="57" customWidth="1"/>
    <col min="6167" max="6167" width="9.140625" style="57"/>
    <col min="6168" max="6168" width="10.42578125" style="57" bestFit="1" customWidth="1"/>
    <col min="6169" max="6405" width="9.140625" style="57"/>
    <col min="6406" max="6406" width="18.42578125" style="57" customWidth="1"/>
    <col min="6407" max="6407" width="27.85546875" style="57" customWidth="1"/>
    <col min="6408" max="6408" width="27.42578125" style="57" customWidth="1"/>
    <col min="6409" max="6409" width="10.85546875" style="57" customWidth="1"/>
    <col min="6410" max="6410" width="10" style="57" customWidth="1"/>
    <col min="6411" max="6411" width="0" style="57" hidden="1" customWidth="1"/>
    <col min="6412" max="6421" width="13" style="57" customWidth="1"/>
    <col min="6422" max="6422" width="24.5703125" style="57" customWidth="1"/>
    <col min="6423" max="6423" width="9.140625" style="57"/>
    <col min="6424" max="6424" width="10.42578125" style="57" bestFit="1" customWidth="1"/>
    <col min="6425" max="6661" width="9.140625" style="57"/>
    <col min="6662" max="6662" width="18.42578125" style="57" customWidth="1"/>
    <col min="6663" max="6663" width="27.85546875" style="57" customWidth="1"/>
    <col min="6664" max="6664" width="27.42578125" style="57" customWidth="1"/>
    <col min="6665" max="6665" width="10.85546875" style="57" customWidth="1"/>
    <col min="6666" max="6666" width="10" style="57" customWidth="1"/>
    <col min="6667" max="6667" width="0" style="57" hidden="1" customWidth="1"/>
    <col min="6668" max="6677" width="13" style="57" customWidth="1"/>
    <col min="6678" max="6678" width="24.5703125" style="57" customWidth="1"/>
    <col min="6679" max="6679" width="9.140625" style="57"/>
    <col min="6680" max="6680" width="10.42578125" style="57" bestFit="1" customWidth="1"/>
    <col min="6681" max="6917" width="9.140625" style="57"/>
    <col min="6918" max="6918" width="18.42578125" style="57" customWidth="1"/>
    <col min="6919" max="6919" width="27.85546875" style="57" customWidth="1"/>
    <col min="6920" max="6920" width="27.42578125" style="57" customWidth="1"/>
    <col min="6921" max="6921" width="10.85546875" style="57" customWidth="1"/>
    <col min="6922" max="6922" width="10" style="57" customWidth="1"/>
    <col min="6923" max="6923" width="0" style="57" hidden="1" customWidth="1"/>
    <col min="6924" max="6933" width="13" style="57" customWidth="1"/>
    <col min="6934" max="6934" width="24.5703125" style="57" customWidth="1"/>
    <col min="6935" max="6935" width="9.140625" style="57"/>
    <col min="6936" max="6936" width="10.42578125" style="57" bestFit="1" customWidth="1"/>
    <col min="6937" max="7173" width="9.140625" style="57"/>
    <col min="7174" max="7174" width="18.42578125" style="57" customWidth="1"/>
    <col min="7175" max="7175" width="27.85546875" style="57" customWidth="1"/>
    <col min="7176" max="7176" width="27.42578125" style="57" customWidth="1"/>
    <col min="7177" max="7177" width="10.85546875" style="57" customWidth="1"/>
    <col min="7178" max="7178" width="10" style="57" customWidth="1"/>
    <col min="7179" max="7179" width="0" style="57" hidden="1" customWidth="1"/>
    <col min="7180" max="7189" width="13" style="57" customWidth="1"/>
    <col min="7190" max="7190" width="24.5703125" style="57" customWidth="1"/>
    <col min="7191" max="7191" width="9.140625" style="57"/>
    <col min="7192" max="7192" width="10.42578125" style="57" bestFit="1" customWidth="1"/>
    <col min="7193" max="7429" width="9.140625" style="57"/>
    <col min="7430" max="7430" width="18.42578125" style="57" customWidth="1"/>
    <col min="7431" max="7431" width="27.85546875" style="57" customWidth="1"/>
    <col min="7432" max="7432" width="27.42578125" style="57" customWidth="1"/>
    <col min="7433" max="7433" width="10.85546875" style="57" customWidth="1"/>
    <col min="7434" max="7434" width="10" style="57" customWidth="1"/>
    <col min="7435" max="7435" width="0" style="57" hidden="1" customWidth="1"/>
    <col min="7436" max="7445" width="13" style="57" customWidth="1"/>
    <col min="7446" max="7446" width="24.5703125" style="57" customWidth="1"/>
    <col min="7447" max="7447" width="9.140625" style="57"/>
    <col min="7448" max="7448" width="10.42578125" style="57" bestFit="1" customWidth="1"/>
    <col min="7449" max="7685" width="9.140625" style="57"/>
    <col min="7686" max="7686" width="18.42578125" style="57" customWidth="1"/>
    <col min="7687" max="7687" width="27.85546875" style="57" customWidth="1"/>
    <col min="7688" max="7688" width="27.42578125" style="57" customWidth="1"/>
    <col min="7689" max="7689" width="10.85546875" style="57" customWidth="1"/>
    <col min="7690" max="7690" width="10" style="57" customWidth="1"/>
    <col min="7691" max="7691" width="0" style="57" hidden="1" customWidth="1"/>
    <col min="7692" max="7701" width="13" style="57" customWidth="1"/>
    <col min="7702" max="7702" width="24.5703125" style="57" customWidth="1"/>
    <col min="7703" max="7703" width="9.140625" style="57"/>
    <col min="7704" max="7704" width="10.42578125" style="57" bestFit="1" customWidth="1"/>
    <col min="7705" max="7941" width="9.140625" style="57"/>
    <col min="7942" max="7942" width="18.42578125" style="57" customWidth="1"/>
    <col min="7943" max="7943" width="27.85546875" style="57" customWidth="1"/>
    <col min="7944" max="7944" width="27.42578125" style="57" customWidth="1"/>
    <col min="7945" max="7945" width="10.85546875" style="57" customWidth="1"/>
    <col min="7946" max="7946" width="10" style="57" customWidth="1"/>
    <col min="7947" max="7947" width="0" style="57" hidden="1" customWidth="1"/>
    <col min="7948" max="7957" width="13" style="57" customWidth="1"/>
    <col min="7958" max="7958" width="24.5703125" style="57" customWidth="1"/>
    <col min="7959" max="7959" width="9.140625" style="57"/>
    <col min="7960" max="7960" width="10.42578125" style="57" bestFit="1" customWidth="1"/>
    <col min="7961" max="8197" width="9.140625" style="57"/>
    <col min="8198" max="8198" width="18.42578125" style="57" customWidth="1"/>
    <col min="8199" max="8199" width="27.85546875" style="57" customWidth="1"/>
    <col min="8200" max="8200" width="27.42578125" style="57" customWidth="1"/>
    <col min="8201" max="8201" width="10.85546875" style="57" customWidth="1"/>
    <col min="8202" max="8202" width="10" style="57" customWidth="1"/>
    <col min="8203" max="8203" width="0" style="57" hidden="1" customWidth="1"/>
    <col min="8204" max="8213" width="13" style="57" customWidth="1"/>
    <col min="8214" max="8214" width="24.5703125" style="57" customWidth="1"/>
    <col min="8215" max="8215" width="9.140625" style="57"/>
    <col min="8216" max="8216" width="10.42578125" style="57" bestFit="1" customWidth="1"/>
    <col min="8217" max="8453" width="9.140625" style="57"/>
    <col min="8454" max="8454" width="18.42578125" style="57" customWidth="1"/>
    <col min="8455" max="8455" width="27.85546875" style="57" customWidth="1"/>
    <col min="8456" max="8456" width="27.42578125" style="57" customWidth="1"/>
    <col min="8457" max="8457" width="10.85546875" style="57" customWidth="1"/>
    <col min="8458" max="8458" width="10" style="57" customWidth="1"/>
    <col min="8459" max="8459" width="0" style="57" hidden="1" customWidth="1"/>
    <col min="8460" max="8469" width="13" style="57" customWidth="1"/>
    <col min="8470" max="8470" width="24.5703125" style="57" customWidth="1"/>
    <col min="8471" max="8471" width="9.140625" style="57"/>
    <col min="8472" max="8472" width="10.42578125" style="57" bestFit="1" customWidth="1"/>
    <col min="8473" max="8709" width="9.140625" style="57"/>
    <col min="8710" max="8710" width="18.42578125" style="57" customWidth="1"/>
    <col min="8711" max="8711" width="27.85546875" style="57" customWidth="1"/>
    <col min="8712" max="8712" width="27.42578125" style="57" customWidth="1"/>
    <col min="8713" max="8713" width="10.85546875" style="57" customWidth="1"/>
    <col min="8714" max="8714" width="10" style="57" customWidth="1"/>
    <col min="8715" max="8715" width="0" style="57" hidden="1" customWidth="1"/>
    <col min="8716" max="8725" width="13" style="57" customWidth="1"/>
    <col min="8726" max="8726" width="24.5703125" style="57" customWidth="1"/>
    <col min="8727" max="8727" width="9.140625" style="57"/>
    <col min="8728" max="8728" width="10.42578125" style="57" bestFit="1" customWidth="1"/>
    <col min="8729" max="8965" width="9.140625" style="57"/>
    <col min="8966" max="8966" width="18.42578125" style="57" customWidth="1"/>
    <col min="8967" max="8967" width="27.85546875" style="57" customWidth="1"/>
    <col min="8968" max="8968" width="27.42578125" style="57" customWidth="1"/>
    <col min="8969" max="8969" width="10.85546875" style="57" customWidth="1"/>
    <col min="8970" max="8970" width="10" style="57" customWidth="1"/>
    <col min="8971" max="8971" width="0" style="57" hidden="1" customWidth="1"/>
    <col min="8972" max="8981" width="13" style="57" customWidth="1"/>
    <col min="8982" max="8982" width="24.5703125" style="57" customWidth="1"/>
    <col min="8983" max="8983" width="9.140625" style="57"/>
    <col min="8984" max="8984" width="10.42578125" style="57" bestFit="1" customWidth="1"/>
    <col min="8985" max="9221" width="9.140625" style="57"/>
    <col min="9222" max="9222" width="18.42578125" style="57" customWidth="1"/>
    <col min="9223" max="9223" width="27.85546875" style="57" customWidth="1"/>
    <col min="9224" max="9224" width="27.42578125" style="57" customWidth="1"/>
    <col min="9225" max="9225" width="10.85546875" style="57" customWidth="1"/>
    <col min="9226" max="9226" width="10" style="57" customWidth="1"/>
    <col min="9227" max="9227" width="0" style="57" hidden="1" customWidth="1"/>
    <col min="9228" max="9237" width="13" style="57" customWidth="1"/>
    <col min="9238" max="9238" width="24.5703125" style="57" customWidth="1"/>
    <col min="9239" max="9239" width="9.140625" style="57"/>
    <col min="9240" max="9240" width="10.42578125" style="57" bestFit="1" customWidth="1"/>
    <col min="9241" max="9477" width="9.140625" style="57"/>
    <col min="9478" max="9478" width="18.42578125" style="57" customWidth="1"/>
    <col min="9479" max="9479" width="27.85546875" style="57" customWidth="1"/>
    <col min="9480" max="9480" width="27.42578125" style="57" customWidth="1"/>
    <col min="9481" max="9481" width="10.85546875" style="57" customWidth="1"/>
    <col min="9482" max="9482" width="10" style="57" customWidth="1"/>
    <col min="9483" max="9483" width="0" style="57" hidden="1" customWidth="1"/>
    <col min="9484" max="9493" width="13" style="57" customWidth="1"/>
    <col min="9494" max="9494" width="24.5703125" style="57" customWidth="1"/>
    <col min="9495" max="9495" width="9.140625" style="57"/>
    <col min="9496" max="9496" width="10.42578125" style="57" bestFit="1" customWidth="1"/>
    <col min="9497" max="9733" width="9.140625" style="57"/>
    <col min="9734" max="9734" width="18.42578125" style="57" customWidth="1"/>
    <col min="9735" max="9735" width="27.85546875" style="57" customWidth="1"/>
    <col min="9736" max="9736" width="27.42578125" style="57" customWidth="1"/>
    <col min="9737" max="9737" width="10.85546875" style="57" customWidth="1"/>
    <col min="9738" max="9738" width="10" style="57" customWidth="1"/>
    <col min="9739" max="9739" width="0" style="57" hidden="1" customWidth="1"/>
    <col min="9740" max="9749" width="13" style="57" customWidth="1"/>
    <col min="9750" max="9750" width="24.5703125" style="57" customWidth="1"/>
    <col min="9751" max="9751" width="9.140625" style="57"/>
    <col min="9752" max="9752" width="10.42578125" style="57" bestFit="1" customWidth="1"/>
    <col min="9753" max="9989" width="9.140625" style="57"/>
    <col min="9990" max="9990" width="18.42578125" style="57" customWidth="1"/>
    <col min="9991" max="9991" width="27.85546875" style="57" customWidth="1"/>
    <col min="9992" max="9992" width="27.42578125" style="57" customWidth="1"/>
    <col min="9993" max="9993" width="10.85546875" style="57" customWidth="1"/>
    <col min="9994" max="9994" width="10" style="57" customWidth="1"/>
    <col min="9995" max="9995" width="0" style="57" hidden="1" customWidth="1"/>
    <col min="9996" max="10005" width="13" style="57" customWidth="1"/>
    <col min="10006" max="10006" width="24.5703125" style="57" customWidth="1"/>
    <col min="10007" max="10007" width="9.140625" style="57"/>
    <col min="10008" max="10008" width="10.42578125" style="57" bestFit="1" customWidth="1"/>
    <col min="10009" max="10245" width="9.140625" style="57"/>
    <col min="10246" max="10246" width="18.42578125" style="57" customWidth="1"/>
    <col min="10247" max="10247" width="27.85546875" style="57" customWidth="1"/>
    <col min="10248" max="10248" width="27.42578125" style="57" customWidth="1"/>
    <col min="10249" max="10249" width="10.85546875" style="57" customWidth="1"/>
    <col min="10250" max="10250" width="10" style="57" customWidth="1"/>
    <col min="10251" max="10251" width="0" style="57" hidden="1" customWidth="1"/>
    <col min="10252" max="10261" width="13" style="57" customWidth="1"/>
    <col min="10262" max="10262" width="24.5703125" style="57" customWidth="1"/>
    <col min="10263" max="10263" width="9.140625" style="57"/>
    <col min="10264" max="10264" width="10.42578125" style="57" bestFit="1" customWidth="1"/>
    <col min="10265" max="10501" width="9.140625" style="57"/>
    <col min="10502" max="10502" width="18.42578125" style="57" customWidth="1"/>
    <col min="10503" max="10503" width="27.85546875" style="57" customWidth="1"/>
    <col min="10504" max="10504" width="27.42578125" style="57" customWidth="1"/>
    <col min="10505" max="10505" width="10.85546875" style="57" customWidth="1"/>
    <col min="10506" max="10506" width="10" style="57" customWidth="1"/>
    <col min="10507" max="10507" width="0" style="57" hidden="1" customWidth="1"/>
    <col min="10508" max="10517" width="13" style="57" customWidth="1"/>
    <col min="10518" max="10518" width="24.5703125" style="57" customWidth="1"/>
    <col min="10519" max="10519" width="9.140625" style="57"/>
    <col min="10520" max="10520" width="10.42578125" style="57" bestFit="1" customWidth="1"/>
    <col min="10521" max="10757" width="9.140625" style="57"/>
    <col min="10758" max="10758" width="18.42578125" style="57" customWidth="1"/>
    <col min="10759" max="10759" width="27.85546875" style="57" customWidth="1"/>
    <col min="10760" max="10760" width="27.42578125" style="57" customWidth="1"/>
    <col min="10761" max="10761" width="10.85546875" style="57" customWidth="1"/>
    <col min="10762" max="10762" width="10" style="57" customWidth="1"/>
    <col min="10763" max="10763" width="0" style="57" hidden="1" customWidth="1"/>
    <col min="10764" max="10773" width="13" style="57" customWidth="1"/>
    <col min="10774" max="10774" width="24.5703125" style="57" customWidth="1"/>
    <col min="10775" max="10775" width="9.140625" style="57"/>
    <col min="10776" max="10776" width="10.42578125" style="57" bestFit="1" customWidth="1"/>
    <col min="10777" max="11013" width="9.140625" style="57"/>
    <col min="11014" max="11014" width="18.42578125" style="57" customWidth="1"/>
    <col min="11015" max="11015" width="27.85546875" style="57" customWidth="1"/>
    <col min="11016" max="11016" width="27.42578125" style="57" customWidth="1"/>
    <col min="11017" max="11017" width="10.85546875" style="57" customWidth="1"/>
    <col min="11018" max="11018" width="10" style="57" customWidth="1"/>
    <col min="11019" max="11019" width="0" style="57" hidden="1" customWidth="1"/>
    <col min="11020" max="11029" width="13" style="57" customWidth="1"/>
    <col min="11030" max="11030" width="24.5703125" style="57" customWidth="1"/>
    <col min="11031" max="11031" width="9.140625" style="57"/>
    <col min="11032" max="11032" width="10.42578125" style="57" bestFit="1" customWidth="1"/>
    <col min="11033" max="11269" width="9.140625" style="57"/>
    <col min="11270" max="11270" width="18.42578125" style="57" customWidth="1"/>
    <col min="11271" max="11271" width="27.85546875" style="57" customWidth="1"/>
    <col min="11272" max="11272" width="27.42578125" style="57" customWidth="1"/>
    <col min="11273" max="11273" width="10.85546875" style="57" customWidth="1"/>
    <col min="11274" max="11274" width="10" style="57" customWidth="1"/>
    <col min="11275" max="11275" width="0" style="57" hidden="1" customWidth="1"/>
    <col min="11276" max="11285" width="13" style="57" customWidth="1"/>
    <col min="11286" max="11286" width="24.5703125" style="57" customWidth="1"/>
    <col min="11287" max="11287" width="9.140625" style="57"/>
    <col min="11288" max="11288" width="10.42578125" style="57" bestFit="1" customWidth="1"/>
    <col min="11289" max="11525" width="9.140625" style="57"/>
    <col min="11526" max="11526" width="18.42578125" style="57" customWidth="1"/>
    <col min="11527" max="11527" width="27.85546875" style="57" customWidth="1"/>
    <col min="11528" max="11528" width="27.42578125" style="57" customWidth="1"/>
    <col min="11529" max="11529" width="10.85546875" style="57" customWidth="1"/>
    <col min="11530" max="11530" width="10" style="57" customWidth="1"/>
    <col min="11531" max="11531" width="0" style="57" hidden="1" customWidth="1"/>
    <col min="11532" max="11541" width="13" style="57" customWidth="1"/>
    <col min="11542" max="11542" width="24.5703125" style="57" customWidth="1"/>
    <col min="11543" max="11543" width="9.140625" style="57"/>
    <col min="11544" max="11544" width="10.42578125" style="57" bestFit="1" customWidth="1"/>
    <col min="11545" max="11781" width="9.140625" style="57"/>
    <col min="11782" max="11782" width="18.42578125" style="57" customWidth="1"/>
    <col min="11783" max="11783" width="27.85546875" style="57" customWidth="1"/>
    <col min="11784" max="11784" width="27.42578125" style="57" customWidth="1"/>
    <col min="11785" max="11785" width="10.85546875" style="57" customWidth="1"/>
    <col min="11786" max="11786" width="10" style="57" customWidth="1"/>
    <col min="11787" max="11787" width="0" style="57" hidden="1" customWidth="1"/>
    <col min="11788" max="11797" width="13" style="57" customWidth="1"/>
    <col min="11798" max="11798" width="24.5703125" style="57" customWidth="1"/>
    <col min="11799" max="11799" width="9.140625" style="57"/>
    <col min="11800" max="11800" width="10.42578125" style="57" bestFit="1" customWidth="1"/>
    <col min="11801" max="12037" width="9.140625" style="57"/>
    <col min="12038" max="12038" width="18.42578125" style="57" customWidth="1"/>
    <col min="12039" max="12039" width="27.85546875" style="57" customWidth="1"/>
    <col min="12040" max="12040" width="27.42578125" style="57" customWidth="1"/>
    <col min="12041" max="12041" width="10.85546875" style="57" customWidth="1"/>
    <col min="12042" max="12042" width="10" style="57" customWidth="1"/>
    <col min="12043" max="12043" width="0" style="57" hidden="1" customWidth="1"/>
    <col min="12044" max="12053" width="13" style="57" customWidth="1"/>
    <col min="12054" max="12054" width="24.5703125" style="57" customWidth="1"/>
    <col min="12055" max="12055" width="9.140625" style="57"/>
    <col min="12056" max="12056" width="10.42578125" style="57" bestFit="1" customWidth="1"/>
    <col min="12057" max="12293" width="9.140625" style="57"/>
    <col min="12294" max="12294" width="18.42578125" style="57" customWidth="1"/>
    <col min="12295" max="12295" width="27.85546875" style="57" customWidth="1"/>
    <col min="12296" max="12296" width="27.42578125" style="57" customWidth="1"/>
    <col min="12297" max="12297" width="10.85546875" style="57" customWidth="1"/>
    <col min="12298" max="12298" width="10" style="57" customWidth="1"/>
    <col min="12299" max="12299" width="0" style="57" hidden="1" customWidth="1"/>
    <col min="12300" max="12309" width="13" style="57" customWidth="1"/>
    <col min="12310" max="12310" width="24.5703125" style="57" customWidth="1"/>
    <col min="12311" max="12311" width="9.140625" style="57"/>
    <col min="12312" max="12312" width="10.42578125" style="57" bestFit="1" customWidth="1"/>
    <col min="12313" max="12549" width="9.140625" style="57"/>
    <col min="12550" max="12550" width="18.42578125" style="57" customWidth="1"/>
    <col min="12551" max="12551" width="27.85546875" style="57" customWidth="1"/>
    <col min="12552" max="12552" width="27.42578125" style="57" customWidth="1"/>
    <col min="12553" max="12553" width="10.85546875" style="57" customWidth="1"/>
    <col min="12554" max="12554" width="10" style="57" customWidth="1"/>
    <col min="12555" max="12555" width="0" style="57" hidden="1" customWidth="1"/>
    <col min="12556" max="12565" width="13" style="57" customWidth="1"/>
    <col min="12566" max="12566" width="24.5703125" style="57" customWidth="1"/>
    <col min="12567" max="12567" width="9.140625" style="57"/>
    <col min="12568" max="12568" width="10.42578125" style="57" bestFit="1" customWidth="1"/>
    <col min="12569" max="12805" width="9.140625" style="57"/>
    <col min="12806" max="12806" width="18.42578125" style="57" customWidth="1"/>
    <col min="12807" max="12807" width="27.85546875" style="57" customWidth="1"/>
    <col min="12808" max="12808" width="27.42578125" style="57" customWidth="1"/>
    <col min="12809" max="12809" width="10.85546875" style="57" customWidth="1"/>
    <col min="12810" max="12810" width="10" style="57" customWidth="1"/>
    <col min="12811" max="12811" width="0" style="57" hidden="1" customWidth="1"/>
    <col min="12812" max="12821" width="13" style="57" customWidth="1"/>
    <col min="12822" max="12822" width="24.5703125" style="57" customWidth="1"/>
    <col min="12823" max="12823" width="9.140625" style="57"/>
    <col min="12824" max="12824" width="10.42578125" style="57" bestFit="1" customWidth="1"/>
    <col min="12825" max="13061" width="9.140625" style="57"/>
    <col min="13062" max="13062" width="18.42578125" style="57" customWidth="1"/>
    <col min="13063" max="13063" width="27.85546875" style="57" customWidth="1"/>
    <col min="13064" max="13064" width="27.42578125" style="57" customWidth="1"/>
    <col min="13065" max="13065" width="10.85546875" style="57" customWidth="1"/>
    <col min="13066" max="13066" width="10" style="57" customWidth="1"/>
    <col min="13067" max="13067" width="0" style="57" hidden="1" customWidth="1"/>
    <col min="13068" max="13077" width="13" style="57" customWidth="1"/>
    <col min="13078" max="13078" width="24.5703125" style="57" customWidth="1"/>
    <col min="13079" max="13079" width="9.140625" style="57"/>
    <col min="13080" max="13080" width="10.42578125" style="57" bestFit="1" customWidth="1"/>
    <col min="13081" max="13317" width="9.140625" style="57"/>
    <col min="13318" max="13318" width="18.42578125" style="57" customWidth="1"/>
    <col min="13319" max="13319" width="27.85546875" style="57" customWidth="1"/>
    <col min="13320" max="13320" width="27.42578125" style="57" customWidth="1"/>
    <col min="13321" max="13321" width="10.85546875" style="57" customWidth="1"/>
    <col min="13322" max="13322" width="10" style="57" customWidth="1"/>
    <col min="13323" max="13323" width="0" style="57" hidden="1" customWidth="1"/>
    <col min="13324" max="13333" width="13" style="57" customWidth="1"/>
    <col min="13334" max="13334" width="24.5703125" style="57" customWidth="1"/>
    <col min="13335" max="13335" width="9.140625" style="57"/>
    <col min="13336" max="13336" width="10.42578125" style="57" bestFit="1" customWidth="1"/>
    <col min="13337" max="13573" width="9.140625" style="57"/>
    <col min="13574" max="13574" width="18.42578125" style="57" customWidth="1"/>
    <col min="13575" max="13575" width="27.85546875" style="57" customWidth="1"/>
    <col min="13576" max="13576" width="27.42578125" style="57" customWidth="1"/>
    <col min="13577" max="13577" width="10.85546875" style="57" customWidth="1"/>
    <col min="13578" max="13578" width="10" style="57" customWidth="1"/>
    <col min="13579" max="13579" width="0" style="57" hidden="1" customWidth="1"/>
    <col min="13580" max="13589" width="13" style="57" customWidth="1"/>
    <col min="13590" max="13590" width="24.5703125" style="57" customWidth="1"/>
    <col min="13591" max="13591" width="9.140625" style="57"/>
    <col min="13592" max="13592" width="10.42578125" style="57" bestFit="1" customWidth="1"/>
    <col min="13593" max="13829" width="9.140625" style="57"/>
    <col min="13830" max="13830" width="18.42578125" style="57" customWidth="1"/>
    <col min="13831" max="13831" width="27.85546875" style="57" customWidth="1"/>
    <col min="13832" max="13832" width="27.42578125" style="57" customWidth="1"/>
    <col min="13833" max="13833" width="10.85546875" style="57" customWidth="1"/>
    <col min="13834" max="13834" width="10" style="57" customWidth="1"/>
    <col min="13835" max="13835" width="0" style="57" hidden="1" customWidth="1"/>
    <col min="13836" max="13845" width="13" style="57" customWidth="1"/>
    <col min="13846" max="13846" width="24.5703125" style="57" customWidth="1"/>
    <col min="13847" max="13847" width="9.140625" style="57"/>
    <col min="13848" max="13848" width="10.42578125" style="57" bestFit="1" customWidth="1"/>
    <col min="13849" max="14085" width="9.140625" style="57"/>
    <col min="14086" max="14086" width="18.42578125" style="57" customWidth="1"/>
    <col min="14087" max="14087" width="27.85546875" style="57" customWidth="1"/>
    <col min="14088" max="14088" width="27.42578125" style="57" customWidth="1"/>
    <col min="14089" max="14089" width="10.85546875" style="57" customWidth="1"/>
    <col min="14090" max="14090" width="10" style="57" customWidth="1"/>
    <col min="14091" max="14091" width="0" style="57" hidden="1" customWidth="1"/>
    <col min="14092" max="14101" width="13" style="57" customWidth="1"/>
    <col min="14102" max="14102" width="24.5703125" style="57" customWidth="1"/>
    <col min="14103" max="14103" width="9.140625" style="57"/>
    <col min="14104" max="14104" width="10.42578125" style="57" bestFit="1" customWidth="1"/>
    <col min="14105" max="14341" width="9.140625" style="57"/>
    <col min="14342" max="14342" width="18.42578125" style="57" customWidth="1"/>
    <col min="14343" max="14343" width="27.85546875" style="57" customWidth="1"/>
    <col min="14344" max="14344" width="27.42578125" style="57" customWidth="1"/>
    <col min="14345" max="14345" width="10.85546875" style="57" customWidth="1"/>
    <col min="14346" max="14346" width="10" style="57" customWidth="1"/>
    <col min="14347" max="14347" width="0" style="57" hidden="1" customWidth="1"/>
    <col min="14348" max="14357" width="13" style="57" customWidth="1"/>
    <col min="14358" max="14358" width="24.5703125" style="57" customWidth="1"/>
    <col min="14359" max="14359" width="9.140625" style="57"/>
    <col min="14360" max="14360" width="10.42578125" style="57" bestFit="1" customWidth="1"/>
    <col min="14361" max="14597" width="9.140625" style="57"/>
    <col min="14598" max="14598" width="18.42578125" style="57" customWidth="1"/>
    <col min="14599" max="14599" width="27.85546875" style="57" customWidth="1"/>
    <col min="14600" max="14600" width="27.42578125" style="57" customWidth="1"/>
    <col min="14601" max="14601" width="10.85546875" style="57" customWidth="1"/>
    <col min="14602" max="14602" width="10" style="57" customWidth="1"/>
    <col min="14603" max="14603" width="0" style="57" hidden="1" customWidth="1"/>
    <col min="14604" max="14613" width="13" style="57" customWidth="1"/>
    <col min="14614" max="14614" width="24.5703125" style="57" customWidth="1"/>
    <col min="14615" max="14615" width="9.140625" style="57"/>
    <col min="14616" max="14616" width="10.42578125" style="57" bestFit="1" customWidth="1"/>
    <col min="14617" max="14853" width="9.140625" style="57"/>
    <col min="14854" max="14854" width="18.42578125" style="57" customWidth="1"/>
    <col min="14855" max="14855" width="27.85546875" style="57" customWidth="1"/>
    <col min="14856" max="14856" width="27.42578125" style="57" customWidth="1"/>
    <col min="14857" max="14857" width="10.85546875" style="57" customWidth="1"/>
    <col min="14858" max="14858" width="10" style="57" customWidth="1"/>
    <col min="14859" max="14859" width="0" style="57" hidden="1" customWidth="1"/>
    <col min="14860" max="14869" width="13" style="57" customWidth="1"/>
    <col min="14870" max="14870" width="24.5703125" style="57" customWidth="1"/>
    <col min="14871" max="14871" width="9.140625" style="57"/>
    <col min="14872" max="14872" width="10.42578125" style="57" bestFit="1" customWidth="1"/>
    <col min="14873" max="15109" width="9.140625" style="57"/>
    <col min="15110" max="15110" width="18.42578125" style="57" customWidth="1"/>
    <col min="15111" max="15111" width="27.85546875" style="57" customWidth="1"/>
    <col min="15112" max="15112" width="27.42578125" style="57" customWidth="1"/>
    <col min="15113" max="15113" width="10.85546875" style="57" customWidth="1"/>
    <col min="15114" max="15114" width="10" style="57" customWidth="1"/>
    <col min="15115" max="15115" width="0" style="57" hidden="1" customWidth="1"/>
    <col min="15116" max="15125" width="13" style="57" customWidth="1"/>
    <col min="15126" max="15126" width="24.5703125" style="57" customWidth="1"/>
    <col min="15127" max="15127" width="9.140625" style="57"/>
    <col min="15128" max="15128" width="10.42578125" style="57" bestFit="1" customWidth="1"/>
    <col min="15129" max="15365" width="9.140625" style="57"/>
    <col min="15366" max="15366" width="18.42578125" style="57" customWidth="1"/>
    <col min="15367" max="15367" width="27.85546875" style="57" customWidth="1"/>
    <col min="15368" max="15368" width="27.42578125" style="57" customWidth="1"/>
    <col min="15369" max="15369" width="10.85546875" style="57" customWidth="1"/>
    <col min="15370" max="15370" width="10" style="57" customWidth="1"/>
    <col min="15371" max="15371" width="0" style="57" hidden="1" customWidth="1"/>
    <col min="15372" max="15381" width="13" style="57" customWidth="1"/>
    <col min="15382" max="15382" width="24.5703125" style="57" customWidth="1"/>
    <col min="15383" max="15383" width="9.140625" style="57"/>
    <col min="15384" max="15384" width="10.42578125" style="57" bestFit="1" customWidth="1"/>
    <col min="15385" max="15621" width="9.140625" style="57"/>
    <col min="15622" max="15622" width="18.42578125" style="57" customWidth="1"/>
    <col min="15623" max="15623" width="27.85546875" style="57" customWidth="1"/>
    <col min="15624" max="15624" width="27.42578125" style="57" customWidth="1"/>
    <col min="15625" max="15625" width="10.85546875" style="57" customWidth="1"/>
    <col min="15626" max="15626" width="10" style="57" customWidth="1"/>
    <col min="15627" max="15627" width="0" style="57" hidden="1" customWidth="1"/>
    <col min="15628" max="15637" width="13" style="57" customWidth="1"/>
    <col min="15638" max="15638" width="24.5703125" style="57" customWidth="1"/>
    <col min="15639" max="15639" width="9.140625" style="57"/>
    <col min="15640" max="15640" width="10.42578125" style="57" bestFit="1" customWidth="1"/>
    <col min="15641" max="15877" width="9.140625" style="57"/>
    <col min="15878" max="15878" width="18.42578125" style="57" customWidth="1"/>
    <col min="15879" max="15879" width="27.85546875" style="57" customWidth="1"/>
    <col min="15880" max="15880" width="27.42578125" style="57" customWidth="1"/>
    <col min="15881" max="15881" width="10.85546875" style="57" customWidth="1"/>
    <col min="15882" max="15882" width="10" style="57" customWidth="1"/>
    <col min="15883" max="15883" width="0" style="57" hidden="1" customWidth="1"/>
    <col min="15884" max="15893" width="13" style="57" customWidth="1"/>
    <col min="15894" max="15894" width="24.5703125" style="57" customWidth="1"/>
    <col min="15895" max="15895" width="9.140625" style="57"/>
    <col min="15896" max="15896" width="10.42578125" style="57" bestFit="1" customWidth="1"/>
    <col min="15897" max="16133" width="9.140625" style="57"/>
    <col min="16134" max="16134" width="18.42578125" style="57" customWidth="1"/>
    <col min="16135" max="16135" width="27.85546875" style="57" customWidth="1"/>
    <col min="16136" max="16136" width="27.42578125" style="57" customWidth="1"/>
    <col min="16137" max="16137" width="10.85546875" style="57" customWidth="1"/>
    <col min="16138" max="16138" width="10" style="57" customWidth="1"/>
    <col min="16139" max="16139" width="0" style="57" hidden="1" customWidth="1"/>
    <col min="16140" max="16149" width="13" style="57" customWidth="1"/>
    <col min="16150" max="16150" width="24.5703125" style="57" customWidth="1"/>
    <col min="16151" max="16151" width="9.140625" style="57"/>
    <col min="16152" max="16152" width="10.42578125" style="57" bestFit="1" customWidth="1"/>
    <col min="16153" max="16384" width="9.140625" style="57"/>
  </cols>
  <sheetData>
    <row r="1" spans="1:24" ht="40.5" customHeight="1" x14ac:dyDescent="0.25">
      <c r="U1" s="175" t="s">
        <v>242</v>
      </c>
      <c r="V1" s="175"/>
    </row>
    <row r="3" spans="1:24" ht="57.75" customHeight="1" x14ac:dyDescent="0.3">
      <c r="A3" s="164" t="s">
        <v>73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</row>
    <row r="4" spans="1:24" ht="21.75" customHeight="1" x14ac:dyDescent="0.3">
      <c r="A4" s="10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04"/>
    </row>
    <row r="5" spans="1:24" ht="21.75" hidden="1" customHeight="1" x14ac:dyDescent="0.3">
      <c r="A5" s="104"/>
      <c r="B5" s="104"/>
      <c r="C5" s="104"/>
      <c r="D5" s="13"/>
      <c r="E5" s="13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</row>
    <row r="6" spans="1:24" ht="21.75" hidden="1" customHeight="1" x14ac:dyDescent="0.3">
      <c r="A6" s="104"/>
      <c r="B6" s="104"/>
      <c r="C6" s="104"/>
      <c r="D6" s="13"/>
      <c r="E6" s="13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</row>
    <row r="7" spans="1:24" ht="15.75" x14ac:dyDescent="0.25">
      <c r="A7" s="1"/>
      <c r="B7" s="1"/>
      <c r="C7" s="1"/>
      <c r="D7" s="14"/>
      <c r="E7" s="14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4" x14ac:dyDescent="0.25">
      <c r="T8" s="24"/>
      <c r="U8" s="24"/>
      <c r="V8" s="113" t="s">
        <v>94</v>
      </c>
    </row>
    <row r="9" spans="1:24" ht="34.5" customHeight="1" x14ac:dyDescent="0.25">
      <c r="A9" s="119" t="s">
        <v>0</v>
      </c>
      <c r="B9" s="119" t="s">
        <v>260</v>
      </c>
      <c r="C9" s="119" t="s">
        <v>1</v>
      </c>
      <c r="D9" s="148" t="s">
        <v>266</v>
      </c>
      <c r="E9" s="149"/>
      <c r="F9" s="51" t="s">
        <v>273</v>
      </c>
      <c r="G9" s="52"/>
      <c r="H9" s="180" t="s">
        <v>299</v>
      </c>
      <c r="I9" s="180"/>
      <c r="J9" s="77"/>
      <c r="K9" s="180" t="s">
        <v>300</v>
      </c>
      <c r="L9" s="180"/>
      <c r="M9" s="180"/>
      <c r="N9" s="180"/>
      <c r="O9" s="180"/>
      <c r="P9" s="180"/>
      <c r="Q9" s="180"/>
      <c r="R9" s="180"/>
      <c r="S9" s="181" t="s">
        <v>263</v>
      </c>
      <c r="T9" s="176" t="s">
        <v>78</v>
      </c>
      <c r="U9" s="177"/>
      <c r="V9" s="119" t="s">
        <v>79</v>
      </c>
    </row>
    <row r="10" spans="1:24" ht="63.75" customHeight="1" x14ac:dyDescent="0.25">
      <c r="A10" s="120"/>
      <c r="B10" s="120"/>
      <c r="C10" s="120"/>
      <c r="D10" s="150"/>
      <c r="E10" s="151"/>
      <c r="F10" s="51" t="s">
        <v>76</v>
      </c>
      <c r="G10" s="52"/>
      <c r="H10" s="180"/>
      <c r="I10" s="180"/>
      <c r="J10" s="77" t="s">
        <v>253</v>
      </c>
      <c r="K10" s="180" t="s">
        <v>283</v>
      </c>
      <c r="L10" s="180"/>
      <c r="M10" s="180" t="s">
        <v>76</v>
      </c>
      <c r="N10" s="180"/>
      <c r="O10" s="180" t="s">
        <v>284</v>
      </c>
      <c r="P10" s="180"/>
      <c r="Q10" s="180" t="s">
        <v>77</v>
      </c>
      <c r="R10" s="180"/>
      <c r="S10" s="182"/>
      <c r="T10" s="178"/>
      <c r="U10" s="179"/>
      <c r="V10" s="120"/>
    </row>
    <row r="11" spans="1:24" ht="120.75" customHeight="1" x14ac:dyDescent="0.25">
      <c r="A11" s="121"/>
      <c r="B11" s="121"/>
      <c r="C11" s="121"/>
      <c r="D11" s="22" t="s">
        <v>74</v>
      </c>
      <c r="E11" s="22" t="s">
        <v>75</v>
      </c>
      <c r="F11" s="22" t="s">
        <v>74</v>
      </c>
      <c r="G11" s="22" t="s">
        <v>75</v>
      </c>
      <c r="H11" s="76" t="s">
        <v>74</v>
      </c>
      <c r="I11" s="76" t="s">
        <v>75</v>
      </c>
      <c r="J11" s="69"/>
      <c r="K11" s="114" t="s">
        <v>74</v>
      </c>
      <c r="L11" s="114" t="s">
        <v>75</v>
      </c>
      <c r="M11" s="114" t="s">
        <v>74</v>
      </c>
      <c r="N11" s="114" t="s">
        <v>75</v>
      </c>
      <c r="O11" s="114" t="s">
        <v>74</v>
      </c>
      <c r="P11" s="114" t="s">
        <v>75</v>
      </c>
      <c r="Q11" s="114" t="s">
        <v>74</v>
      </c>
      <c r="R11" s="114" t="s">
        <v>75</v>
      </c>
      <c r="S11" s="183"/>
      <c r="T11" s="109">
        <v>2021</v>
      </c>
      <c r="U11" s="109">
        <v>2022</v>
      </c>
      <c r="V11" s="121"/>
    </row>
    <row r="12" spans="1:24" x14ac:dyDescent="0.25">
      <c r="A12" s="15">
        <v>1</v>
      </c>
      <c r="B12" s="15">
        <v>2</v>
      </c>
      <c r="C12" s="15">
        <v>3</v>
      </c>
      <c r="D12" s="15">
        <v>4</v>
      </c>
      <c r="E12" s="15">
        <v>5</v>
      </c>
      <c r="F12" s="15">
        <v>6</v>
      </c>
      <c r="G12" s="15">
        <v>7</v>
      </c>
      <c r="H12" s="15">
        <v>4</v>
      </c>
      <c r="I12" s="15">
        <v>5</v>
      </c>
      <c r="J12" s="15">
        <v>6</v>
      </c>
      <c r="K12" s="15">
        <v>6</v>
      </c>
      <c r="L12" s="15">
        <v>7</v>
      </c>
      <c r="M12" s="15">
        <v>8</v>
      </c>
      <c r="N12" s="15">
        <v>9</v>
      </c>
      <c r="O12" s="15">
        <v>10</v>
      </c>
      <c r="P12" s="15">
        <v>11</v>
      </c>
      <c r="Q12" s="15">
        <v>6</v>
      </c>
      <c r="R12" s="15">
        <v>7</v>
      </c>
      <c r="S12" s="15">
        <v>8</v>
      </c>
      <c r="T12" s="15">
        <v>9</v>
      </c>
      <c r="U12" s="15">
        <v>10</v>
      </c>
      <c r="V12" s="15">
        <v>11</v>
      </c>
      <c r="W12" s="66"/>
      <c r="X12" s="66"/>
    </row>
    <row r="13" spans="1:24" x14ac:dyDescent="0.25">
      <c r="A13" s="140" t="s">
        <v>2</v>
      </c>
      <c r="B13" s="140" t="s">
        <v>3</v>
      </c>
      <c r="C13" s="60" t="s">
        <v>4</v>
      </c>
      <c r="D13" s="75" t="e">
        <f t="shared" ref="D13:U13" si="0">D16+D18</f>
        <v>#REF!</v>
      </c>
      <c r="E13" s="75" t="e">
        <f t="shared" si="0"/>
        <v>#REF!</v>
      </c>
      <c r="F13" s="75" t="e">
        <f t="shared" si="0"/>
        <v>#REF!</v>
      </c>
      <c r="G13" s="75" t="e">
        <f t="shared" si="0"/>
        <v>#REF!</v>
      </c>
      <c r="H13" s="75">
        <f t="shared" si="0"/>
        <v>178128.80548000001</v>
      </c>
      <c r="I13" s="75">
        <f t="shared" si="0"/>
        <v>166983.76856</v>
      </c>
      <c r="J13" s="75">
        <f t="shared" si="0"/>
        <v>-11145.021799999999</v>
      </c>
      <c r="K13" s="75">
        <f t="shared" si="0"/>
        <v>21160.077269999998</v>
      </c>
      <c r="L13" s="75">
        <f t="shared" si="0"/>
        <v>19077.476420000003</v>
      </c>
      <c r="M13" s="75">
        <f t="shared" si="0"/>
        <v>61973.425140000007</v>
      </c>
      <c r="N13" s="75">
        <f t="shared" si="0"/>
        <v>60969.047919999997</v>
      </c>
      <c r="O13" s="75">
        <f t="shared" si="0"/>
        <v>109112.1586</v>
      </c>
      <c r="P13" s="75">
        <f t="shared" si="0"/>
        <v>108074.38949</v>
      </c>
      <c r="Q13" s="75">
        <f>Q16+Q18</f>
        <v>171790.65305000002</v>
      </c>
      <c r="R13" s="75">
        <f>R16+R18</f>
        <v>168284.75487999999</v>
      </c>
      <c r="S13" s="75">
        <f>R13-Q13</f>
        <v>-3505.8981700000295</v>
      </c>
      <c r="T13" s="75">
        <f t="shared" si="0"/>
        <v>167517.56740999999</v>
      </c>
      <c r="U13" s="75">
        <f t="shared" si="0"/>
        <v>154354.83771999998</v>
      </c>
      <c r="V13" s="61"/>
    </row>
    <row r="14" spans="1:24" x14ac:dyDescent="0.25">
      <c r="A14" s="141"/>
      <c r="B14" s="141"/>
      <c r="C14" s="60" t="s">
        <v>5</v>
      </c>
      <c r="D14" s="44">
        <f>[8]Лист2!$M$10</f>
        <v>200867.01580999998</v>
      </c>
      <c r="E14" s="44">
        <f>[8]Лист2!$N$10</f>
        <v>186067.27919999999</v>
      </c>
      <c r="F14" s="34">
        <f>'[9]приложение 1'!$I$12</f>
        <v>44676.294880000001</v>
      </c>
      <c r="G14" s="34">
        <f>'[9]приложение 1'!$J$12</f>
        <v>44129.121440000003</v>
      </c>
      <c r="H14" s="49"/>
      <c r="I14" s="49"/>
      <c r="J14" s="48">
        <f>[10]Бюджет!$I$73</f>
        <v>11145004.00999999</v>
      </c>
      <c r="K14" s="48"/>
      <c r="L14" s="48"/>
      <c r="M14" s="48"/>
      <c r="N14" s="48"/>
      <c r="O14" s="48"/>
      <c r="P14" s="48"/>
      <c r="Q14" s="48"/>
      <c r="R14" s="48"/>
      <c r="S14" s="75"/>
      <c r="T14" s="49"/>
      <c r="U14" s="49"/>
      <c r="V14" s="61"/>
    </row>
    <row r="15" spans="1:24" x14ac:dyDescent="0.25">
      <c r="A15" s="141"/>
      <c r="B15" s="141"/>
      <c r="C15" s="61" t="s">
        <v>6</v>
      </c>
      <c r="D15" s="10"/>
      <c r="E15" s="10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58"/>
      <c r="U15" s="58"/>
      <c r="V15" s="61"/>
    </row>
    <row r="16" spans="1:24" x14ac:dyDescent="0.25">
      <c r="A16" s="141"/>
      <c r="B16" s="141"/>
      <c r="C16" s="60" t="s">
        <v>7</v>
      </c>
      <c r="D16" s="75" t="e">
        <f t="shared" ref="D16:U16" si="1">D23+D93+D310</f>
        <v>#REF!</v>
      </c>
      <c r="E16" s="75" t="e">
        <f t="shared" si="1"/>
        <v>#REF!</v>
      </c>
      <c r="F16" s="75" t="e">
        <f t="shared" si="1"/>
        <v>#REF!</v>
      </c>
      <c r="G16" s="75" t="e">
        <f t="shared" si="1"/>
        <v>#REF!</v>
      </c>
      <c r="H16" s="75">
        <f t="shared" si="1"/>
        <v>31920.131800000003</v>
      </c>
      <c r="I16" s="75">
        <f t="shared" si="1"/>
        <v>30640.73891</v>
      </c>
      <c r="J16" s="75">
        <f t="shared" si="1"/>
        <v>-1279.3777700000016</v>
      </c>
      <c r="K16" s="75">
        <f t="shared" si="1"/>
        <v>5.3003200000000001</v>
      </c>
      <c r="L16" s="75">
        <f t="shared" si="1"/>
        <v>5.0894000000000004</v>
      </c>
      <c r="M16" s="75">
        <f t="shared" si="1"/>
        <v>10706.3878</v>
      </c>
      <c r="N16" s="75">
        <f t="shared" si="1"/>
        <v>10604.365679999999</v>
      </c>
      <c r="O16" s="75">
        <f t="shared" si="1"/>
        <v>18989.261789999997</v>
      </c>
      <c r="P16" s="75">
        <f t="shared" si="1"/>
        <v>18855.961790000001</v>
      </c>
      <c r="Q16" s="75">
        <f t="shared" si="1"/>
        <v>31610.694059999998</v>
      </c>
      <c r="R16" s="75">
        <f t="shared" si="1"/>
        <v>28757.085169999998</v>
      </c>
      <c r="S16" s="75">
        <f t="shared" ref="S16:S76" si="2">R16-Q16</f>
        <v>-2853.6088899999995</v>
      </c>
      <c r="T16" s="75">
        <f t="shared" si="1"/>
        <v>38324.239399999999</v>
      </c>
      <c r="U16" s="75">
        <f t="shared" si="1"/>
        <v>38324.239399999999</v>
      </c>
      <c r="V16" s="61"/>
    </row>
    <row r="17" spans="1:26" x14ac:dyDescent="0.25">
      <c r="A17" s="141"/>
      <c r="B17" s="141"/>
      <c r="C17" s="60" t="s">
        <v>8</v>
      </c>
      <c r="D17" s="9"/>
      <c r="E17" s="9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58"/>
      <c r="U17" s="58"/>
      <c r="V17" s="61"/>
    </row>
    <row r="18" spans="1:26" x14ac:dyDescent="0.25">
      <c r="A18" s="141"/>
      <c r="B18" s="141"/>
      <c r="C18" s="60" t="s">
        <v>9</v>
      </c>
      <c r="D18" s="75" t="e">
        <f t="shared" ref="D18:U18" si="3">D25+D95+D312</f>
        <v>#REF!</v>
      </c>
      <c r="E18" s="75" t="e">
        <f t="shared" si="3"/>
        <v>#REF!</v>
      </c>
      <c r="F18" s="75" t="e">
        <f t="shared" si="3"/>
        <v>#REF!</v>
      </c>
      <c r="G18" s="75" t="e">
        <f t="shared" si="3"/>
        <v>#REF!</v>
      </c>
      <c r="H18" s="75">
        <f t="shared" si="3"/>
        <v>146208.67368000001</v>
      </c>
      <c r="I18" s="75">
        <f t="shared" si="3"/>
        <v>136343.02964999998</v>
      </c>
      <c r="J18" s="75">
        <f t="shared" si="3"/>
        <v>-9865.6440299999977</v>
      </c>
      <c r="K18" s="75">
        <f t="shared" si="3"/>
        <v>21154.776949999999</v>
      </c>
      <c r="L18" s="75">
        <f t="shared" si="3"/>
        <v>19072.387020000002</v>
      </c>
      <c r="M18" s="75">
        <f t="shared" si="3"/>
        <v>51267.037340000003</v>
      </c>
      <c r="N18" s="75">
        <f t="shared" si="3"/>
        <v>50364.682239999995</v>
      </c>
      <c r="O18" s="75">
        <f t="shared" si="3"/>
        <v>90122.896810000006</v>
      </c>
      <c r="P18" s="75">
        <f t="shared" si="3"/>
        <v>89218.4277</v>
      </c>
      <c r="Q18" s="75">
        <f t="shared" si="3"/>
        <v>140179.95899000001</v>
      </c>
      <c r="R18" s="75">
        <f t="shared" si="3"/>
        <v>139527.66970999999</v>
      </c>
      <c r="S18" s="75">
        <f t="shared" si="2"/>
        <v>-652.28928000002634</v>
      </c>
      <c r="T18" s="75">
        <f t="shared" si="3"/>
        <v>129193.32801</v>
      </c>
      <c r="U18" s="75">
        <f t="shared" si="3"/>
        <v>116030.59831999999</v>
      </c>
      <c r="V18" s="61"/>
    </row>
    <row r="19" spans="1:26" x14ac:dyDescent="0.25">
      <c r="A19" s="173"/>
      <c r="B19" s="173"/>
      <c r="C19" s="60" t="s">
        <v>10</v>
      </c>
      <c r="D19" s="9"/>
      <c r="E19" s="9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58"/>
      <c r="U19" s="58"/>
      <c r="V19" s="61"/>
    </row>
    <row r="20" spans="1:26" ht="15" customHeight="1" x14ac:dyDescent="0.25">
      <c r="A20" s="140" t="s">
        <v>32</v>
      </c>
      <c r="B20" s="140" t="s">
        <v>33</v>
      </c>
      <c r="C20" s="60" t="s">
        <v>4</v>
      </c>
      <c r="D20" s="75">
        <f t="shared" ref="D20:U20" si="4">D23+D25</f>
        <v>37017.7647</v>
      </c>
      <c r="E20" s="75">
        <f t="shared" si="4"/>
        <v>31670.060699999998</v>
      </c>
      <c r="F20" s="75">
        <f t="shared" si="4"/>
        <v>1298.78991</v>
      </c>
      <c r="G20" s="75">
        <f t="shared" si="4"/>
        <v>687.88291000000004</v>
      </c>
      <c r="H20" s="75">
        <f t="shared" si="4"/>
        <v>37129.994489999997</v>
      </c>
      <c r="I20" s="75">
        <f t="shared" si="4"/>
        <v>34472.068610000002</v>
      </c>
      <c r="J20" s="75">
        <f t="shared" si="4"/>
        <v>-2657.9258800000016</v>
      </c>
      <c r="K20" s="75">
        <f t="shared" si="4"/>
        <v>591.99900000000002</v>
      </c>
      <c r="L20" s="75">
        <f t="shared" si="4"/>
        <v>591.99900000000002</v>
      </c>
      <c r="M20" s="75">
        <f t="shared" si="4"/>
        <v>11502.155999999999</v>
      </c>
      <c r="N20" s="75">
        <f t="shared" si="4"/>
        <v>11502.155999999999</v>
      </c>
      <c r="O20" s="75">
        <f t="shared" si="4"/>
        <v>21597.75978</v>
      </c>
      <c r="P20" s="75">
        <f t="shared" si="4"/>
        <v>21507.75978</v>
      </c>
      <c r="Q20" s="75">
        <f t="shared" si="4"/>
        <v>34618.154450000002</v>
      </c>
      <c r="R20" s="75">
        <f t="shared" si="4"/>
        <v>31616.390449999999</v>
      </c>
      <c r="S20" s="75">
        <f t="shared" si="2"/>
        <v>-3001.7640000000029</v>
      </c>
      <c r="T20" s="75">
        <f t="shared" si="4"/>
        <v>40396.570209999998</v>
      </c>
      <c r="U20" s="75">
        <f t="shared" si="4"/>
        <v>39319.949999999997</v>
      </c>
      <c r="V20" s="61"/>
    </row>
    <row r="21" spans="1:26" x14ac:dyDescent="0.25">
      <c r="A21" s="141"/>
      <c r="B21" s="141"/>
      <c r="C21" s="60" t="s">
        <v>5</v>
      </c>
      <c r="D21" s="44"/>
      <c r="E21" s="44"/>
      <c r="F21" s="75"/>
      <c r="G21" s="75"/>
      <c r="H21" s="75"/>
      <c r="I21" s="75"/>
      <c r="J21" s="75"/>
      <c r="K21" s="75">
        <f>[11]Бюджет!$H$14/1000</f>
        <v>591.99900000000002</v>
      </c>
      <c r="L21" s="75"/>
      <c r="M21" s="75">
        <f>[11]Бюджет!$J$14/1000+[11]Бюджет!$H$14/1000</f>
        <v>16937.809000000001</v>
      </c>
      <c r="N21" s="75"/>
      <c r="O21" s="75">
        <f>M21+[11]Бюджет!$K$14/1000</f>
        <v>26835.295000000002</v>
      </c>
      <c r="P21" s="75"/>
      <c r="Q21" s="75"/>
      <c r="R21" s="75"/>
      <c r="S21" s="75"/>
      <c r="T21" s="75"/>
      <c r="U21" s="75"/>
      <c r="V21" s="61"/>
      <c r="W21" s="43"/>
      <c r="X21" s="43"/>
      <c r="Y21" s="43"/>
      <c r="Z21" s="43"/>
    </row>
    <row r="22" spans="1:26" s="24" customFormat="1" x14ac:dyDescent="0.25">
      <c r="A22" s="141"/>
      <c r="B22" s="141"/>
      <c r="C22" s="23" t="s">
        <v>6</v>
      </c>
      <c r="D22" s="70"/>
      <c r="E22" s="70"/>
      <c r="F22" s="48"/>
      <c r="G22" s="48"/>
      <c r="H22" s="48"/>
      <c r="I22" s="34"/>
      <c r="J22" s="34"/>
      <c r="K22" s="34">
        <f>K20-K21</f>
        <v>0</v>
      </c>
      <c r="L22" s="34"/>
      <c r="M22" s="34">
        <f>M20-M21</f>
        <v>-5435.6530000000021</v>
      </c>
      <c r="N22" s="34"/>
      <c r="O22" s="34">
        <f>O20-O21</f>
        <v>-5237.5352200000016</v>
      </c>
      <c r="P22" s="34"/>
      <c r="Q22" s="34">
        <f>Q20-Q21</f>
        <v>34618.154450000002</v>
      </c>
      <c r="R22" s="34"/>
      <c r="S22" s="75">
        <f t="shared" si="2"/>
        <v>-34618.154450000002</v>
      </c>
      <c r="T22" s="34"/>
      <c r="U22" s="34"/>
      <c r="V22" s="23"/>
    </row>
    <row r="23" spans="1:26" x14ac:dyDescent="0.25">
      <c r="A23" s="141"/>
      <c r="B23" s="141"/>
      <c r="C23" s="60" t="s">
        <v>7</v>
      </c>
      <c r="D23" s="75">
        <f>D30+D37+D44+D51+D58+D65+D72+D79+D86</f>
        <v>31296.5</v>
      </c>
      <c r="E23" s="75">
        <f t="shared" ref="E23:U23" si="5">E30+E37+E44+E51+E58+E65+E72+E79+E86</f>
        <v>25948.795999999998</v>
      </c>
      <c r="F23" s="75">
        <f>F30+F37+F44+F51+F58+F65+F72+F79+F86</f>
        <v>0</v>
      </c>
      <c r="G23" s="75">
        <f t="shared" si="5"/>
        <v>0</v>
      </c>
      <c r="H23" s="75">
        <f t="shared" si="5"/>
        <v>30936.34</v>
      </c>
      <c r="I23" s="75">
        <f t="shared" si="5"/>
        <v>29664.76</v>
      </c>
      <c r="J23" s="75">
        <f t="shared" si="5"/>
        <v>-1271.5800000000017</v>
      </c>
      <c r="K23" s="75">
        <f t="shared" si="5"/>
        <v>0</v>
      </c>
      <c r="L23" s="75">
        <f t="shared" si="5"/>
        <v>0</v>
      </c>
      <c r="M23" s="75">
        <f t="shared" si="5"/>
        <v>10300.052</v>
      </c>
      <c r="N23" s="75">
        <f t="shared" si="5"/>
        <v>10300.052</v>
      </c>
      <c r="O23" s="75">
        <f t="shared" si="5"/>
        <v>17481.569</v>
      </c>
      <c r="P23" s="75">
        <f t="shared" si="5"/>
        <v>17481.569</v>
      </c>
      <c r="Q23" s="75">
        <f t="shared" si="5"/>
        <v>28369.599999999999</v>
      </c>
      <c r="R23" s="75">
        <f t="shared" si="5"/>
        <v>25525.517</v>
      </c>
      <c r="S23" s="75">
        <f t="shared" si="2"/>
        <v>-2844.0829999999987</v>
      </c>
      <c r="T23" s="75">
        <f t="shared" si="5"/>
        <v>37765.699999999997</v>
      </c>
      <c r="U23" s="75">
        <f t="shared" si="5"/>
        <v>37765.699999999997</v>
      </c>
      <c r="V23" s="61"/>
      <c r="X23" s="43"/>
    </row>
    <row r="24" spans="1:26" x14ac:dyDescent="0.25">
      <c r="A24" s="141"/>
      <c r="B24" s="141"/>
      <c r="C24" s="60" t="s">
        <v>8</v>
      </c>
      <c r="D24" s="9"/>
      <c r="E24" s="9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61"/>
    </row>
    <row r="25" spans="1:26" x14ac:dyDescent="0.25">
      <c r="A25" s="141"/>
      <c r="B25" s="141"/>
      <c r="C25" s="60" t="s">
        <v>9</v>
      </c>
      <c r="D25" s="75">
        <f>D32+D39+D53+D60+D67+D74+D46</f>
        <v>5721.2646999999997</v>
      </c>
      <c r="E25" s="75">
        <f>E32+E39+E53+E60+E67+E74+E46</f>
        <v>5721.2646999999997</v>
      </c>
      <c r="F25" s="75">
        <f t="shared" ref="F25:U25" si="6">F32+F39+F46+F53+F60+F67+F74+F81+F88</f>
        <v>1298.78991</v>
      </c>
      <c r="G25" s="75">
        <f t="shared" si="6"/>
        <v>687.88291000000004</v>
      </c>
      <c r="H25" s="75">
        <f t="shared" si="6"/>
        <v>6193.6544900000008</v>
      </c>
      <c r="I25" s="75">
        <f t="shared" si="6"/>
        <v>4807.30861</v>
      </c>
      <c r="J25" s="75">
        <f t="shared" si="6"/>
        <v>-1386.3458800000001</v>
      </c>
      <c r="K25" s="75">
        <f t="shared" si="6"/>
        <v>591.99900000000002</v>
      </c>
      <c r="L25" s="75">
        <f t="shared" si="6"/>
        <v>591.99900000000002</v>
      </c>
      <c r="M25" s="75">
        <f t="shared" si="6"/>
        <v>1202.104</v>
      </c>
      <c r="N25" s="75">
        <f t="shared" si="6"/>
        <v>1202.104</v>
      </c>
      <c r="O25" s="75">
        <f>O32+O39+O46+O53+O60+O67+O74+O81+O88</f>
        <v>4116.1907799999999</v>
      </c>
      <c r="P25" s="75">
        <f t="shared" si="6"/>
        <v>4026.1907799999999</v>
      </c>
      <c r="Q25" s="75">
        <f t="shared" si="6"/>
        <v>6248.5544500000005</v>
      </c>
      <c r="R25" s="75">
        <f t="shared" si="6"/>
        <v>6090.87345</v>
      </c>
      <c r="S25" s="75">
        <f t="shared" si="2"/>
        <v>-157.68100000000049</v>
      </c>
      <c r="T25" s="75">
        <f t="shared" si="6"/>
        <v>2630.87021</v>
      </c>
      <c r="U25" s="75">
        <f t="shared" si="6"/>
        <v>1554.25</v>
      </c>
      <c r="V25" s="61"/>
    </row>
    <row r="26" spans="1:26" x14ac:dyDescent="0.25">
      <c r="A26" s="173"/>
      <c r="B26" s="173"/>
      <c r="C26" s="60" t="s">
        <v>10</v>
      </c>
      <c r="D26" s="30"/>
      <c r="E26" s="9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61"/>
    </row>
    <row r="27" spans="1:26" ht="49.5" customHeight="1" x14ac:dyDescent="0.25">
      <c r="A27" s="140" t="s">
        <v>36</v>
      </c>
      <c r="B27" s="145" t="s">
        <v>11</v>
      </c>
      <c r="C27" s="60" t="s">
        <v>4</v>
      </c>
      <c r="D27" s="75">
        <f t="shared" ref="D27:G27" si="7">D32</f>
        <v>0</v>
      </c>
      <c r="E27" s="75">
        <f t="shared" si="7"/>
        <v>0</v>
      </c>
      <c r="F27" s="75">
        <f t="shared" si="7"/>
        <v>0</v>
      </c>
      <c r="G27" s="75">
        <f t="shared" si="7"/>
        <v>0</v>
      </c>
      <c r="H27" s="75">
        <f>H32</f>
        <v>150.00479999999999</v>
      </c>
      <c r="I27" s="75">
        <f t="shared" ref="I27:U27" si="8">I32</f>
        <v>0</v>
      </c>
      <c r="J27" s="75">
        <f t="shared" si="8"/>
        <v>-150.00479999999999</v>
      </c>
      <c r="K27" s="75">
        <f t="shared" si="8"/>
        <v>0</v>
      </c>
      <c r="L27" s="75">
        <f t="shared" si="8"/>
        <v>0</v>
      </c>
      <c r="M27" s="75">
        <f t="shared" si="8"/>
        <v>0</v>
      </c>
      <c r="N27" s="75">
        <f t="shared" si="8"/>
        <v>0</v>
      </c>
      <c r="O27" s="75">
        <f t="shared" si="8"/>
        <v>90</v>
      </c>
      <c r="P27" s="75">
        <f t="shared" si="8"/>
        <v>0</v>
      </c>
      <c r="Q27" s="75">
        <f t="shared" si="8"/>
        <v>0</v>
      </c>
      <c r="R27" s="75">
        <f t="shared" si="8"/>
        <v>0</v>
      </c>
      <c r="S27" s="75">
        <f t="shared" si="2"/>
        <v>0</v>
      </c>
      <c r="T27" s="75">
        <f t="shared" si="8"/>
        <v>90</v>
      </c>
      <c r="U27" s="75">
        <f t="shared" si="8"/>
        <v>90</v>
      </c>
      <c r="V27" s="61"/>
    </row>
    <row r="28" spans="1:26" ht="49.5" customHeight="1" x14ac:dyDescent="0.25">
      <c r="A28" s="141"/>
      <c r="B28" s="146"/>
      <c r="C28" s="60" t="s">
        <v>5</v>
      </c>
      <c r="D28" s="9"/>
      <c r="E28" s="9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58"/>
      <c r="U28" s="58"/>
      <c r="V28" s="61"/>
    </row>
    <row r="29" spans="1:26" ht="49.5" customHeight="1" x14ac:dyDescent="0.25">
      <c r="A29" s="141"/>
      <c r="B29" s="146"/>
      <c r="C29" s="61" t="s">
        <v>6</v>
      </c>
      <c r="D29" s="10"/>
      <c r="E29" s="10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58"/>
      <c r="U29" s="58"/>
      <c r="V29" s="61"/>
    </row>
    <row r="30" spans="1:26" ht="49.5" customHeight="1" x14ac:dyDescent="0.25">
      <c r="A30" s="141"/>
      <c r="B30" s="146"/>
      <c r="C30" s="60" t="s">
        <v>7</v>
      </c>
      <c r="D30" s="9"/>
      <c r="E30" s="9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58"/>
      <c r="U30" s="58"/>
      <c r="V30" s="61"/>
    </row>
    <row r="31" spans="1:26" ht="49.5" customHeight="1" x14ac:dyDescent="0.25">
      <c r="A31" s="141"/>
      <c r="B31" s="146"/>
      <c r="C31" s="60" t="s">
        <v>8</v>
      </c>
      <c r="D31" s="9"/>
      <c r="E31" s="9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58"/>
      <c r="U31" s="58"/>
      <c r="V31" s="61"/>
    </row>
    <row r="32" spans="1:26" ht="49.5" customHeight="1" x14ac:dyDescent="0.25">
      <c r="A32" s="141"/>
      <c r="B32" s="146"/>
      <c r="C32" s="60" t="s">
        <v>9</v>
      </c>
      <c r="D32" s="8">
        <v>0</v>
      </c>
      <c r="E32" s="8">
        <v>0</v>
      </c>
      <c r="F32" s="75">
        <v>0</v>
      </c>
      <c r="G32" s="75">
        <v>0</v>
      </c>
      <c r="H32" s="75">
        <f>[10]Бюджет!$G$22/1000</f>
        <v>150.00479999999999</v>
      </c>
      <c r="I32" s="75">
        <f>[10]Бюджет!$H$22</f>
        <v>0</v>
      </c>
      <c r="J32" s="75">
        <f>I32-H32</f>
        <v>-150.00479999999999</v>
      </c>
      <c r="K32" s="75">
        <v>0</v>
      </c>
      <c r="L32" s="75">
        <v>0</v>
      </c>
      <c r="M32" s="75">
        <v>0</v>
      </c>
      <c r="N32" s="75">
        <v>0</v>
      </c>
      <c r="O32" s="75">
        <v>90</v>
      </c>
      <c r="P32" s="75">
        <v>0</v>
      </c>
      <c r="Q32" s="75">
        <v>0</v>
      </c>
      <c r="R32" s="75">
        <v>0</v>
      </c>
      <c r="S32" s="75">
        <f t="shared" si="2"/>
        <v>0</v>
      </c>
      <c r="T32" s="8">
        <f>[10]Бюджет!$J$22/1000</f>
        <v>90</v>
      </c>
      <c r="U32" s="8">
        <f>[10]Бюджет!$K$22/1000</f>
        <v>90</v>
      </c>
      <c r="V32" s="61"/>
    </row>
    <row r="33" spans="1:22" ht="49.5" customHeight="1" x14ac:dyDescent="0.25">
      <c r="A33" s="173"/>
      <c r="B33" s="147"/>
      <c r="C33" s="60" t="s">
        <v>10</v>
      </c>
      <c r="D33" s="58"/>
      <c r="E33" s="58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58"/>
      <c r="U33" s="58"/>
      <c r="V33" s="61"/>
    </row>
    <row r="34" spans="1:22" ht="53.25" customHeight="1" x14ac:dyDescent="0.25">
      <c r="A34" s="140" t="s">
        <v>37</v>
      </c>
      <c r="B34" s="145" t="s">
        <v>12</v>
      </c>
      <c r="C34" s="60" t="s">
        <v>4</v>
      </c>
      <c r="D34" s="75">
        <f t="shared" ref="D34:G34" si="9">D37</f>
        <v>0</v>
      </c>
      <c r="E34" s="75">
        <f t="shared" si="9"/>
        <v>0</v>
      </c>
      <c r="F34" s="75">
        <f t="shared" si="9"/>
        <v>0</v>
      </c>
      <c r="G34" s="75">
        <f t="shared" si="9"/>
        <v>0</v>
      </c>
      <c r="H34" s="75">
        <f>H37</f>
        <v>0</v>
      </c>
      <c r="I34" s="75">
        <f t="shared" ref="I34:U34" si="10">I37</f>
        <v>0</v>
      </c>
      <c r="J34" s="75">
        <f t="shared" si="10"/>
        <v>0</v>
      </c>
      <c r="K34" s="75">
        <f t="shared" si="10"/>
        <v>0</v>
      </c>
      <c r="L34" s="75">
        <f t="shared" si="10"/>
        <v>0</v>
      </c>
      <c r="M34" s="75">
        <f t="shared" si="10"/>
        <v>0</v>
      </c>
      <c r="N34" s="75">
        <f t="shared" si="10"/>
        <v>0</v>
      </c>
      <c r="O34" s="75">
        <f t="shared" si="10"/>
        <v>0</v>
      </c>
      <c r="P34" s="75">
        <f t="shared" si="10"/>
        <v>0</v>
      </c>
      <c r="Q34" s="75">
        <f t="shared" si="10"/>
        <v>0</v>
      </c>
      <c r="R34" s="75">
        <f t="shared" si="10"/>
        <v>0</v>
      </c>
      <c r="S34" s="75">
        <f t="shared" si="2"/>
        <v>0</v>
      </c>
      <c r="T34" s="75">
        <f t="shared" si="10"/>
        <v>0</v>
      </c>
      <c r="U34" s="75">
        <f t="shared" si="10"/>
        <v>0</v>
      </c>
      <c r="V34" s="61"/>
    </row>
    <row r="35" spans="1:22" ht="53.25" customHeight="1" x14ac:dyDescent="0.25">
      <c r="A35" s="141"/>
      <c r="B35" s="146"/>
      <c r="C35" s="60" t="s">
        <v>5</v>
      </c>
      <c r="D35" s="58"/>
      <c r="E35" s="58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8"/>
      <c r="U35" s="8"/>
      <c r="V35" s="61"/>
    </row>
    <row r="36" spans="1:22" ht="53.25" customHeight="1" x14ac:dyDescent="0.25">
      <c r="A36" s="141"/>
      <c r="B36" s="146"/>
      <c r="C36" s="61" t="s">
        <v>6</v>
      </c>
      <c r="D36" s="58"/>
      <c r="E36" s="58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8"/>
      <c r="U36" s="8"/>
      <c r="V36" s="61"/>
    </row>
    <row r="37" spans="1:22" ht="53.25" customHeight="1" x14ac:dyDescent="0.25">
      <c r="A37" s="141"/>
      <c r="B37" s="146"/>
      <c r="C37" s="60" t="s">
        <v>7</v>
      </c>
      <c r="D37" s="75">
        <v>0</v>
      </c>
      <c r="E37" s="75">
        <v>0</v>
      </c>
      <c r="F37" s="75">
        <v>0</v>
      </c>
      <c r="G37" s="75">
        <v>0</v>
      </c>
      <c r="H37" s="75">
        <v>0</v>
      </c>
      <c r="I37" s="75">
        <v>0</v>
      </c>
      <c r="J37" s="75">
        <f>I37-H37</f>
        <v>0</v>
      </c>
      <c r="K37" s="75">
        <v>0</v>
      </c>
      <c r="L37" s="75">
        <v>0</v>
      </c>
      <c r="M37" s="75">
        <v>0</v>
      </c>
      <c r="N37" s="75">
        <v>0</v>
      </c>
      <c r="O37" s="75">
        <v>0</v>
      </c>
      <c r="P37" s="75">
        <v>0</v>
      </c>
      <c r="Q37" s="75">
        <v>0</v>
      </c>
      <c r="R37" s="75">
        <v>0</v>
      </c>
      <c r="S37" s="75">
        <f t="shared" si="2"/>
        <v>0</v>
      </c>
      <c r="T37" s="8">
        <v>0</v>
      </c>
      <c r="U37" s="8">
        <v>0</v>
      </c>
      <c r="V37" s="61"/>
    </row>
    <row r="38" spans="1:22" ht="53.25" customHeight="1" x14ac:dyDescent="0.25">
      <c r="A38" s="141"/>
      <c r="B38" s="146"/>
      <c r="C38" s="60" t="s">
        <v>8</v>
      </c>
      <c r="D38" s="9"/>
      <c r="E38" s="9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58"/>
      <c r="U38" s="58"/>
      <c r="V38" s="61"/>
    </row>
    <row r="39" spans="1:22" ht="53.25" customHeight="1" x14ac:dyDescent="0.25">
      <c r="A39" s="141"/>
      <c r="B39" s="146"/>
      <c r="C39" s="60" t="s">
        <v>9</v>
      </c>
      <c r="D39" s="9"/>
      <c r="E39" s="9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8"/>
      <c r="U39" s="8"/>
      <c r="V39" s="61"/>
    </row>
    <row r="40" spans="1:22" ht="53.25" customHeight="1" x14ac:dyDescent="0.25">
      <c r="A40" s="173"/>
      <c r="B40" s="147"/>
      <c r="C40" s="60" t="s">
        <v>10</v>
      </c>
      <c r="D40" s="9"/>
      <c r="E40" s="9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58"/>
      <c r="U40" s="58"/>
      <c r="V40" s="61"/>
    </row>
    <row r="41" spans="1:22" ht="15" customHeight="1" x14ac:dyDescent="0.25">
      <c r="A41" s="140" t="s">
        <v>38</v>
      </c>
      <c r="B41" s="145" t="s">
        <v>31</v>
      </c>
      <c r="C41" s="60" t="s">
        <v>4</v>
      </c>
      <c r="D41" s="75">
        <f t="shared" ref="D41:G41" si="11">D46</f>
        <v>2541.8432699999998</v>
      </c>
      <c r="E41" s="75">
        <f t="shared" si="11"/>
        <v>2541.8432699999998</v>
      </c>
      <c r="F41" s="75">
        <f t="shared" si="11"/>
        <v>0</v>
      </c>
      <c r="G41" s="75">
        <f t="shared" si="11"/>
        <v>0</v>
      </c>
      <c r="H41" s="75">
        <f>H46</f>
        <v>817.84208000000001</v>
      </c>
      <c r="I41" s="75">
        <f t="shared" ref="I41:U41" si="12">I46</f>
        <v>173.5</v>
      </c>
      <c r="J41" s="75">
        <f t="shared" si="12"/>
        <v>-644.34208000000001</v>
      </c>
      <c r="K41" s="75">
        <f t="shared" si="12"/>
        <v>0</v>
      </c>
      <c r="L41" s="75">
        <f t="shared" si="12"/>
        <v>0</v>
      </c>
      <c r="M41" s="75">
        <f t="shared" si="12"/>
        <v>0</v>
      </c>
      <c r="N41" s="75">
        <f t="shared" si="12"/>
        <v>0</v>
      </c>
      <c r="O41" s="75">
        <f t="shared" si="12"/>
        <v>0</v>
      </c>
      <c r="P41" s="75">
        <f t="shared" si="12"/>
        <v>0</v>
      </c>
      <c r="Q41" s="75">
        <f t="shared" si="12"/>
        <v>0</v>
      </c>
      <c r="R41" s="75">
        <f t="shared" si="12"/>
        <v>0</v>
      </c>
      <c r="S41" s="75">
        <f t="shared" si="2"/>
        <v>0</v>
      </c>
      <c r="T41" s="75">
        <f t="shared" si="12"/>
        <v>1076.62021</v>
      </c>
      <c r="U41" s="75">
        <f t="shared" si="12"/>
        <v>0</v>
      </c>
      <c r="V41" s="61"/>
    </row>
    <row r="42" spans="1:22" x14ac:dyDescent="0.25">
      <c r="A42" s="141"/>
      <c r="B42" s="146"/>
      <c r="C42" s="60" t="s">
        <v>5</v>
      </c>
      <c r="D42" s="9"/>
      <c r="E42" s="9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58"/>
      <c r="U42" s="58"/>
      <c r="V42" s="61"/>
    </row>
    <row r="43" spans="1:22" x14ac:dyDescent="0.25">
      <c r="A43" s="141"/>
      <c r="B43" s="146"/>
      <c r="C43" s="61" t="s">
        <v>6</v>
      </c>
      <c r="D43" s="10"/>
      <c r="E43" s="10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58"/>
      <c r="U43" s="58"/>
      <c r="V43" s="61"/>
    </row>
    <row r="44" spans="1:22" x14ac:dyDescent="0.25">
      <c r="A44" s="141"/>
      <c r="B44" s="146"/>
      <c r="C44" s="60" t="s">
        <v>7</v>
      </c>
      <c r="D44" s="9"/>
      <c r="E44" s="9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58"/>
      <c r="U44" s="58"/>
      <c r="V44" s="61"/>
    </row>
    <row r="45" spans="1:22" x14ac:dyDescent="0.25">
      <c r="A45" s="141"/>
      <c r="B45" s="146"/>
      <c r="C45" s="60" t="s">
        <v>8</v>
      </c>
      <c r="D45" s="9"/>
      <c r="E45" s="9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58"/>
      <c r="U45" s="58"/>
      <c r="V45" s="61"/>
    </row>
    <row r="46" spans="1:22" x14ac:dyDescent="0.25">
      <c r="A46" s="141"/>
      <c r="B46" s="146"/>
      <c r="C46" s="60" t="s">
        <v>9</v>
      </c>
      <c r="D46" s="8">
        <v>2541.8432699999998</v>
      </c>
      <c r="E46" s="8">
        <v>2541.8432699999998</v>
      </c>
      <c r="F46" s="75">
        <v>0</v>
      </c>
      <c r="G46" s="75">
        <v>0</v>
      </c>
      <c r="H46" s="75">
        <f>[10]Бюджет!$G$14/1000</f>
        <v>817.84208000000001</v>
      </c>
      <c r="I46" s="75">
        <f>[10]Бюджет!$H$14/1000</f>
        <v>173.5</v>
      </c>
      <c r="J46" s="75">
        <f>I46-H46</f>
        <v>-644.34208000000001</v>
      </c>
      <c r="K46" s="75">
        <v>0</v>
      </c>
      <c r="L46" s="75">
        <v>0</v>
      </c>
      <c r="M46" s="75">
        <v>0</v>
      </c>
      <c r="N46" s="75">
        <v>0</v>
      </c>
      <c r="O46" s="75">
        <v>0</v>
      </c>
      <c r="P46" s="75">
        <v>0</v>
      </c>
      <c r="Q46" s="75">
        <v>0</v>
      </c>
      <c r="R46" s="75">
        <v>0</v>
      </c>
      <c r="S46" s="75">
        <f t="shared" si="2"/>
        <v>0</v>
      </c>
      <c r="T46" s="8">
        <v>1076.62021</v>
      </c>
      <c r="U46" s="8">
        <v>0</v>
      </c>
      <c r="V46" s="61"/>
    </row>
    <row r="47" spans="1:22" x14ac:dyDescent="0.25">
      <c r="A47" s="173"/>
      <c r="B47" s="147"/>
      <c r="C47" s="60" t="s">
        <v>10</v>
      </c>
      <c r="D47" s="9"/>
      <c r="E47" s="9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58"/>
      <c r="U47" s="58"/>
      <c r="V47" s="61"/>
    </row>
    <row r="48" spans="1:22" ht="60.75" customHeight="1" x14ac:dyDescent="0.25">
      <c r="A48" s="140" t="s">
        <v>39</v>
      </c>
      <c r="B48" s="145" t="s">
        <v>13</v>
      </c>
      <c r="C48" s="60" t="s">
        <v>4</v>
      </c>
      <c r="D48" s="8">
        <f>D53</f>
        <v>2036.944</v>
      </c>
      <c r="E48" s="8">
        <f t="shared" ref="E48:U48" si="13">E53</f>
        <v>2036.944</v>
      </c>
      <c r="F48" s="62">
        <f t="shared" si="13"/>
        <v>610.90700000000004</v>
      </c>
      <c r="G48" s="62">
        <f t="shared" si="13"/>
        <v>0</v>
      </c>
      <c r="H48" s="8">
        <f t="shared" si="13"/>
        <v>1464.25</v>
      </c>
      <c r="I48" s="8">
        <f t="shared" si="13"/>
        <v>1464.25</v>
      </c>
      <c r="J48" s="8">
        <f t="shared" si="13"/>
        <v>0</v>
      </c>
      <c r="K48" s="8">
        <f t="shared" si="13"/>
        <v>0</v>
      </c>
      <c r="L48" s="8">
        <f t="shared" si="13"/>
        <v>0</v>
      </c>
      <c r="M48" s="8">
        <f t="shared" si="13"/>
        <v>610.10500000000002</v>
      </c>
      <c r="N48" s="8">
        <f t="shared" si="13"/>
        <v>610.10500000000002</v>
      </c>
      <c r="O48" s="8">
        <f t="shared" si="13"/>
        <v>976.16800000000001</v>
      </c>
      <c r="P48" s="8">
        <f t="shared" si="13"/>
        <v>976.16800000000001</v>
      </c>
      <c r="Q48" s="8">
        <f t="shared" si="13"/>
        <v>1464.25</v>
      </c>
      <c r="R48" s="8">
        <f t="shared" si="13"/>
        <v>1306.569</v>
      </c>
      <c r="S48" s="75">
        <f t="shared" si="2"/>
        <v>-157.68100000000004</v>
      </c>
      <c r="T48" s="8">
        <f t="shared" si="13"/>
        <v>1464.25</v>
      </c>
      <c r="U48" s="8">
        <f t="shared" si="13"/>
        <v>1464.25</v>
      </c>
      <c r="V48" s="119" t="s">
        <v>314</v>
      </c>
    </row>
    <row r="49" spans="1:23" ht="51.75" customHeight="1" x14ac:dyDescent="0.25">
      <c r="A49" s="141"/>
      <c r="B49" s="146"/>
      <c r="C49" s="60" t="s">
        <v>5</v>
      </c>
      <c r="D49" s="45"/>
      <c r="E49" s="4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58"/>
      <c r="U49" s="58"/>
      <c r="V49" s="120"/>
    </row>
    <row r="50" spans="1:23" ht="42.75" customHeight="1" x14ac:dyDescent="0.25">
      <c r="A50" s="141"/>
      <c r="B50" s="146"/>
      <c r="C50" s="61" t="s">
        <v>6</v>
      </c>
      <c r="D50" s="46"/>
      <c r="E50" s="46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58"/>
      <c r="U50" s="58"/>
      <c r="V50" s="120"/>
    </row>
    <row r="51" spans="1:23" ht="39" customHeight="1" x14ac:dyDescent="0.25">
      <c r="A51" s="141"/>
      <c r="B51" s="146"/>
      <c r="C51" s="60" t="s">
        <v>7</v>
      </c>
      <c r="D51" s="45"/>
      <c r="E51" s="4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58"/>
      <c r="U51" s="58"/>
      <c r="V51" s="120"/>
    </row>
    <row r="52" spans="1:23" ht="45" customHeight="1" x14ac:dyDescent="0.25">
      <c r="A52" s="141"/>
      <c r="B52" s="146"/>
      <c r="C52" s="60" t="s">
        <v>8</v>
      </c>
      <c r="D52" s="45"/>
      <c r="E52" s="4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58"/>
      <c r="U52" s="58"/>
      <c r="V52" s="120"/>
      <c r="W52" s="32">
        <f>F53-G53</f>
        <v>610.90700000000004</v>
      </c>
    </row>
    <row r="53" spans="1:23" ht="39" customHeight="1" x14ac:dyDescent="0.25">
      <c r="A53" s="141"/>
      <c r="B53" s="146"/>
      <c r="C53" s="60" t="s">
        <v>9</v>
      </c>
      <c r="D53" s="8">
        <v>2036.944</v>
      </c>
      <c r="E53" s="8">
        <v>2036.944</v>
      </c>
      <c r="F53" s="75">
        <f>'[12]приложение 1'!$I$52</f>
        <v>610.90700000000004</v>
      </c>
      <c r="G53" s="75">
        <v>0</v>
      </c>
      <c r="H53" s="75">
        <f>[10]Бюджет!$G$15/1000</f>
        <v>1464.25</v>
      </c>
      <c r="I53" s="75">
        <f>[10]Бюджет!$H$15/1000</f>
        <v>1464.25</v>
      </c>
      <c r="J53" s="75">
        <f>I53-H53</f>
        <v>0</v>
      </c>
      <c r="K53" s="75">
        <v>0</v>
      </c>
      <c r="L53" s="75">
        <v>0</v>
      </c>
      <c r="M53" s="75">
        <v>610.10500000000002</v>
      </c>
      <c r="N53" s="75">
        <v>610.10500000000002</v>
      </c>
      <c r="O53" s="75">
        <v>976.16800000000001</v>
      </c>
      <c r="P53" s="75">
        <v>976.16800000000001</v>
      </c>
      <c r="Q53" s="75">
        <f>O53+488.082</f>
        <v>1464.25</v>
      </c>
      <c r="R53" s="75">
        <v>1306.569</v>
      </c>
      <c r="S53" s="75">
        <f t="shared" si="2"/>
        <v>-157.68100000000004</v>
      </c>
      <c r="T53" s="8">
        <f>[10]Бюджет!$J$15/1000</f>
        <v>1464.25</v>
      </c>
      <c r="U53" s="8">
        <f>[10]Бюджет!$K$15/1000</f>
        <v>1464.25</v>
      </c>
      <c r="V53" s="121"/>
    </row>
    <row r="54" spans="1:23" ht="41.25" customHeight="1" x14ac:dyDescent="0.25">
      <c r="A54" s="173"/>
      <c r="B54" s="147"/>
      <c r="C54" s="60" t="s">
        <v>10</v>
      </c>
      <c r="D54" s="9"/>
      <c r="E54" s="9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58"/>
      <c r="U54" s="58"/>
      <c r="V54" s="61"/>
    </row>
    <row r="55" spans="1:23" ht="37.5" customHeight="1" x14ac:dyDescent="0.25">
      <c r="A55" s="140" t="s">
        <v>40</v>
      </c>
      <c r="B55" s="153" t="s">
        <v>14</v>
      </c>
      <c r="C55" s="60" t="s">
        <v>4</v>
      </c>
      <c r="D55" s="75">
        <f t="shared" ref="D55:G55" si="14">D58</f>
        <v>31296.5</v>
      </c>
      <c r="E55" s="75">
        <f t="shared" si="14"/>
        <v>25948.795999999998</v>
      </c>
      <c r="F55" s="75">
        <f t="shared" si="14"/>
        <v>0</v>
      </c>
      <c r="G55" s="75">
        <f t="shared" si="14"/>
        <v>0</v>
      </c>
      <c r="H55" s="75">
        <f>H58</f>
        <v>30936.34</v>
      </c>
      <c r="I55" s="75">
        <f t="shared" ref="I55:U55" si="15">I58</f>
        <v>29664.76</v>
      </c>
      <c r="J55" s="75">
        <f t="shared" si="15"/>
        <v>-1271.5800000000017</v>
      </c>
      <c r="K55" s="75">
        <f t="shared" si="15"/>
        <v>0</v>
      </c>
      <c r="L55" s="75">
        <f t="shared" si="15"/>
        <v>0</v>
      </c>
      <c r="M55" s="75">
        <f t="shared" si="15"/>
        <v>10300.052</v>
      </c>
      <c r="N55" s="75">
        <f t="shared" si="15"/>
        <v>10300.052</v>
      </c>
      <c r="O55" s="75">
        <f t="shared" si="15"/>
        <v>17481.569</v>
      </c>
      <c r="P55" s="75">
        <f t="shared" si="15"/>
        <v>17481.569</v>
      </c>
      <c r="Q55" s="75">
        <f t="shared" si="15"/>
        <v>28369.599999999999</v>
      </c>
      <c r="R55" s="75">
        <f t="shared" si="15"/>
        <v>25525.517</v>
      </c>
      <c r="S55" s="75">
        <f t="shared" si="2"/>
        <v>-2844.0829999999987</v>
      </c>
      <c r="T55" s="75">
        <f t="shared" si="15"/>
        <v>37765.699999999997</v>
      </c>
      <c r="U55" s="75">
        <f t="shared" si="15"/>
        <v>37765.699999999997</v>
      </c>
      <c r="V55" s="119" t="s">
        <v>315</v>
      </c>
    </row>
    <row r="56" spans="1:23" ht="37.5" customHeight="1" x14ac:dyDescent="0.25">
      <c r="A56" s="141"/>
      <c r="B56" s="154"/>
      <c r="C56" s="60" t="s">
        <v>5</v>
      </c>
      <c r="D56" s="9"/>
      <c r="E56" s="9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58"/>
      <c r="U56" s="58"/>
      <c r="V56" s="120"/>
    </row>
    <row r="57" spans="1:23" ht="37.5" customHeight="1" x14ac:dyDescent="0.25">
      <c r="A57" s="141"/>
      <c r="B57" s="154"/>
      <c r="C57" s="61" t="s">
        <v>6</v>
      </c>
      <c r="D57" s="10"/>
      <c r="E57" s="10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58"/>
      <c r="U57" s="58"/>
      <c r="V57" s="120"/>
    </row>
    <row r="58" spans="1:23" ht="37.5" customHeight="1" x14ac:dyDescent="0.25">
      <c r="A58" s="141"/>
      <c r="B58" s="154"/>
      <c r="C58" s="60" t="s">
        <v>7</v>
      </c>
      <c r="D58" s="75">
        <v>31296.5</v>
      </c>
      <c r="E58" s="75">
        <v>25948.795999999998</v>
      </c>
      <c r="F58" s="75">
        <v>0</v>
      </c>
      <c r="G58" s="75">
        <v>0</v>
      </c>
      <c r="H58" s="75">
        <f>[10]Бюджет!$G$13/1000</f>
        <v>30936.34</v>
      </c>
      <c r="I58" s="75">
        <f>[10]Бюджет!$H$13/1000</f>
        <v>29664.76</v>
      </c>
      <c r="J58" s="75">
        <f>I58-H58</f>
        <v>-1271.5800000000017</v>
      </c>
      <c r="K58" s="75">
        <v>0</v>
      </c>
      <c r="L58" s="75">
        <v>0</v>
      </c>
      <c r="M58" s="75">
        <v>10300.052</v>
      </c>
      <c r="N58" s="75">
        <v>10300.052</v>
      </c>
      <c r="O58" s="75">
        <v>17481.569</v>
      </c>
      <c r="P58" s="75">
        <v>17481.569</v>
      </c>
      <c r="Q58" s="75">
        <v>28369.599999999999</v>
      </c>
      <c r="R58" s="75">
        <v>25525.517</v>
      </c>
      <c r="S58" s="75">
        <f t="shared" si="2"/>
        <v>-2844.0829999999987</v>
      </c>
      <c r="T58" s="8">
        <v>37765.699999999997</v>
      </c>
      <c r="U58" s="8">
        <v>37765.699999999997</v>
      </c>
      <c r="V58" s="120"/>
    </row>
    <row r="59" spans="1:23" ht="37.5" customHeight="1" x14ac:dyDescent="0.25">
      <c r="A59" s="141"/>
      <c r="B59" s="154"/>
      <c r="C59" s="60" t="s">
        <v>8</v>
      </c>
      <c r="D59" s="9"/>
      <c r="E59" s="9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58"/>
      <c r="U59" s="58"/>
      <c r="V59" s="120"/>
    </row>
    <row r="60" spans="1:23" ht="37.5" customHeight="1" x14ac:dyDescent="0.25">
      <c r="A60" s="141"/>
      <c r="B60" s="154"/>
      <c r="C60" s="60" t="s">
        <v>9</v>
      </c>
      <c r="D60" s="9"/>
      <c r="E60" s="9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8"/>
      <c r="U60" s="8"/>
      <c r="V60" s="120"/>
    </row>
    <row r="61" spans="1:23" ht="37.5" customHeight="1" x14ac:dyDescent="0.25">
      <c r="A61" s="173"/>
      <c r="B61" s="169"/>
      <c r="C61" s="60" t="s">
        <v>10</v>
      </c>
      <c r="D61" s="9"/>
      <c r="E61" s="9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58"/>
      <c r="U61" s="58"/>
      <c r="V61" s="121"/>
    </row>
    <row r="62" spans="1:23" ht="19.5" customHeight="1" x14ac:dyDescent="0.25">
      <c r="A62" s="140" t="s">
        <v>41</v>
      </c>
      <c r="B62" s="145" t="s">
        <v>15</v>
      </c>
      <c r="C62" s="60" t="s">
        <v>4</v>
      </c>
      <c r="D62" s="75">
        <v>0</v>
      </c>
      <c r="E62" s="75">
        <f t="shared" ref="E62:G62" si="16">E67</f>
        <v>299.04257000000001</v>
      </c>
      <c r="F62" s="75">
        <f t="shared" si="16"/>
        <v>340.11599000000001</v>
      </c>
      <c r="G62" s="75">
        <f t="shared" si="16"/>
        <v>340.11599000000001</v>
      </c>
      <c r="H62" s="75">
        <f>H67</f>
        <v>340.11599000000001</v>
      </c>
      <c r="I62" s="75">
        <f t="shared" ref="I62:U62" si="17">I67</f>
        <v>340.11599000000001</v>
      </c>
      <c r="J62" s="75">
        <f t="shared" si="17"/>
        <v>0</v>
      </c>
      <c r="K62" s="75">
        <f t="shared" si="17"/>
        <v>0</v>
      </c>
      <c r="L62" s="75">
        <f t="shared" si="17"/>
        <v>0</v>
      </c>
      <c r="M62" s="75">
        <f t="shared" si="17"/>
        <v>0</v>
      </c>
      <c r="N62" s="75">
        <f t="shared" si="17"/>
        <v>0</v>
      </c>
      <c r="O62" s="75">
        <f t="shared" si="17"/>
        <v>0</v>
      </c>
      <c r="P62" s="75">
        <f t="shared" si="17"/>
        <v>0</v>
      </c>
      <c r="Q62" s="75">
        <f t="shared" si="17"/>
        <v>0</v>
      </c>
      <c r="R62" s="75">
        <f t="shared" si="17"/>
        <v>0</v>
      </c>
      <c r="S62" s="75">
        <f t="shared" si="2"/>
        <v>0</v>
      </c>
      <c r="T62" s="75">
        <f t="shared" si="17"/>
        <v>0</v>
      </c>
      <c r="U62" s="75">
        <f t="shared" si="17"/>
        <v>0</v>
      </c>
      <c r="V62" s="61"/>
    </row>
    <row r="63" spans="1:23" ht="19.5" customHeight="1" x14ac:dyDescent="0.25">
      <c r="A63" s="141"/>
      <c r="B63" s="146"/>
      <c r="C63" s="60" t="s">
        <v>5</v>
      </c>
      <c r="D63" s="30"/>
      <c r="E63" s="9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58"/>
      <c r="U63" s="58"/>
      <c r="V63" s="61"/>
    </row>
    <row r="64" spans="1:23" ht="19.5" customHeight="1" x14ac:dyDescent="0.25">
      <c r="A64" s="141"/>
      <c r="B64" s="146"/>
      <c r="C64" s="61" t="s">
        <v>6</v>
      </c>
      <c r="D64" s="31"/>
      <c r="E64" s="10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58"/>
      <c r="U64" s="58"/>
      <c r="V64" s="61"/>
    </row>
    <row r="65" spans="1:22" ht="19.5" customHeight="1" x14ac:dyDescent="0.25">
      <c r="A65" s="141"/>
      <c r="B65" s="146"/>
      <c r="C65" s="60" t="s">
        <v>7</v>
      </c>
      <c r="D65" s="30"/>
      <c r="E65" s="9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58"/>
      <c r="U65" s="58"/>
      <c r="V65" s="61"/>
    </row>
    <row r="66" spans="1:22" ht="19.5" customHeight="1" x14ac:dyDescent="0.25">
      <c r="A66" s="141"/>
      <c r="B66" s="146"/>
      <c r="C66" s="60" t="s">
        <v>8</v>
      </c>
      <c r="D66" s="30"/>
      <c r="E66" s="9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58"/>
      <c r="U66" s="58"/>
      <c r="V66" s="61"/>
    </row>
    <row r="67" spans="1:22" ht="19.5" customHeight="1" x14ac:dyDescent="0.25">
      <c r="A67" s="141"/>
      <c r="B67" s="146"/>
      <c r="C67" s="60" t="s">
        <v>9</v>
      </c>
      <c r="D67" s="75">
        <v>299.04257000000001</v>
      </c>
      <c r="E67" s="75">
        <v>299.04257000000001</v>
      </c>
      <c r="F67" s="75">
        <f>'[12]приложение 1'!$I$66</f>
        <v>340.11599000000001</v>
      </c>
      <c r="G67" s="75">
        <f>'[12]приложение 1'!$J$66</f>
        <v>340.11599000000001</v>
      </c>
      <c r="H67" s="75">
        <f>[10]Бюджет!$G$16/1000</f>
        <v>340.11599000000001</v>
      </c>
      <c r="I67" s="75">
        <f>[10]Бюджет!$H$16/1000</f>
        <v>340.11599000000001</v>
      </c>
      <c r="J67" s="75">
        <f>I67-H67</f>
        <v>0</v>
      </c>
      <c r="K67" s="75">
        <v>0</v>
      </c>
      <c r="L67" s="75">
        <v>0</v>
      </c>
      <c r="M67" s="75">
        <v>0</v>
      </c>
      <c r="N67" s="75">
        <v>0</v>
      </c>
      <c r="O67" s="75">
        <v>0</v>
      </c>
      <c r="P67" s="75">
        <v>0</v>
      </c>
      <c r="Q67" s="75">
        <v>0</v>
      </c>
      <c r="R67" s="75">
        <v>0</v>
      </c>
      <c r="S67" s="75">
        <f t="shared" si="2"/>
        <v>0</v>
      </c>
      <c r="T67" s="8">
        <v>0</v>
      </c>
      <c r="U67" s="8">
        <v>0</v>
      </c>
      <c r="V67" s="61"/>
    </row>
    <row r="68" spans="1:22" ht="19.5" customHeight="1" x14ac:dyDescent="0.25">
      <c r="A68" s="173"/>
      <c r="B68" s="147"/>
      <c r="C68" s="60" t="s">
        <v>10</v>
      </c>
      <c r="D68" s="9"/>
      <c r="E68" s="9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58"/>
      <c r="U68" s="58"/>
      <c r="V68" s="61"/>
    </row>
    <row r="69" spans="1:22" ht="19.5" customHeight="1" x14ac:dyDescent="0.25">
      <c r="A69" s="140" t="s">
        <v>42</v>
      </c>
      <c r="B69" s="145" t="s">
        <v>16</v>
      </c>
      <c r="C69" s="60" t="s">
        <v>4</v>
      </c>
      <c r="D69" s="75">
        <f t="shared" ref="D69:G69" si="18">D74</f>
        <v>843.43485999999996</v>
      </c>
      <c r="E69" s="75">
        <f t="shared" si="18"/>
        <v>843.43485999999996</v>
      </c>
      <c r="F69" s="75">
        <f t="shared" si="18"/>
        <v>0</v>
      </c>
      <c r="G69" s="75">
        <f t="shared" si="18"/>
        <v>0</v>
      </c>
      <c r="H69" s="75">
        <f>H74</f>
        <v>1080.9063100000001</v>
      </c>
      <c r="I69" s="75">
        <f t="shared" ref="I69:U69" si="19">I74</f>
        <v>488.90731</v>
      </c>
      <c r="J69" s="75">
        <f t="shared" si="19"/>
        <v>-591.99900000000002</v>
      </c>
      <c r="K69" s="75">
        <f t="shared" si="19"/>
        <v>591.99900000000002</v>
      </c>
      <c r="L69" s="75">
        <f t="shared" si="19"/>
        <v>591.99900000000002</v>
      </c>
      <c r="M69" s="75">
        <f t="shared" si="19"/>
        <v>591.99900000000002</v>
      </c>
      <c r="N69" s="75">
        <f t="shared" si="19"/>
        <v>591.99900000000002</v>
      </c>
      <c r="O69" s="75">
        <f t="shared" si="19"/>
        <v>3050.0227799999998</v>
      </c>
      <c r="P69" s="75">
        <f t="shared" si="19"/>
        <v>3050.0227799999998</v>
      </c>
      <c r="Q69" s="75">
        <f t="shared" si="19"/>
        <v>3584.5044499999999</v>
      </c>
      <c r="R69" s="75">
        <f t="shared" si="19"/>
        <v>3584.5044499999999</v>
      </c>
      <c r="S69" s="75">
        <f t="shared" si="2"/>
        <v>0</v>
      </c>
      <c r="T69" s="75">
        <f t="shared" si="19"/>
        <v>0</v>
      </c>
      <c r="U69" s="75">
        <f t="shared" si="19"/>
        <v>0</v>
      </c>
      <c r="V69" s="61"/>
    </row>
    <row r="70" spans="1:22" ht="19.5" customHeight="1" x14ac:dyDescent="0.25">
      <c r="A70" s="141"/>
      <c r="B70" s="146"/>
      <c r="C70" s="60" t="s">
        <v>5</v>
      </c>
      <c r="D70" s="9"/>
      <c r="E70" s="9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>
        <f t="shared" si="2"/>
        <v>0</v>
      </c>
      <c r="T70" s="8"/>
      <c r="U70" s="8"/>
      <c r="V70" s="61"/>
    </row>
    <row r="71" spans="1:22" ht="19.5" customHeight="1" x14ac:dyDescent="0.25">
      <c r="A71" s="141"/>
      <c r="B71" s="146"/>
      <c r="C71" s="61" t="s">
        <v>6</v>
      </c>
      <c r="D71" s="10"/>
      <c r="E71" s="10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>
        <f t="shared" si="2"/>
        <v>0</v>
      </c>
      <c r="T71" s="8"/>
      <c r="U71" s="8"/>
      <c r="V71" s="61"/>
    </row>
    <row r="72" spans="1:22" ht="19.5" customHeight="1" x14ac:dyDescent="0.25">
      <c r="A72" s="141"/>
      <c r="B72" s="146"/>
      <c r="C72" s="60" t="s">
        <v>7</v>
      </c>
      <c r="D72" s="9"/>
      <c r="E72" s="9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>
        <f t="shared" si="2"/>
        <v>0</v>
      </c>
      <c r="T72" s="8"/>
      <c r="U72" s="8"/>
      <c r="V72" s="61"/>
    </row>
    <row r="73" spans="1:22" ht="19.5" customHeight="1" x14ac:dyDescent="0.25">
      <c r="A73" s="141"/>
      <c r="B73" s="146"/>
      <c r="C73" s="60" t="s">
        <v>8</v>
      </c>
      <c r="D73" s="9"/>
      <c r="E73" s="9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>
        <f t="shared" si="2"/>
        <v>0</v>
      </c>
      <c r="T73" s="8"/>
      <c r="U73" s="8"/>
      <c r="V73" s="61"/>
    </row>
    <row r="74" spans="1:22" ht="19.5" customHeight="1" x14ac:dyDescent="0.25">
      <c r="A74" s="141"/>
      <c r="B74" s="146"/>
      <c r="C74" s="60" t="s">
        <v>9</v>
      </c>
      <c r="D74" s="75">
        <v>843.43485999999996</v>
      </c>
      <c r="E74" s="75">
        <v>843.43485999999996</v>
      </c>
      <c r="F74" s="75">
        <v>0</v>
      </c>
      <c r="G74" s="75">
        <v>0</v>
      </c>
      <c r="H74" s="75">
        <f>[10]Бюджет!$G$19/1000+[10]Бюджет!$G$20/1000</f>
        <v>1080.9063100000001</v>
      </c>
      <c r="I74" s="75">
        <f>[10]Бюджет!$H$19/1000+[10]Бюджет!$H$20/1000</f>
        <v>488.90731</v>
      </c>
      <c r="J74" s="75">
        <f>I74-H74</f>
        <v>-591.99900000000002</v>
      </c>
      <c r="K74" s="75">
        <v>591.99900000000002</v>
      </c>
      <c r="L74" s="75">
        <v>591.99900000000002</v>
      </c>
      <c r="M74" s="75">
        <v>591.99900000000002</v>
      </c>
      <c r="N74" s="75">
        <v>591.99900000000002</v>
      </c>
      <c r="O74" s="75">
        <v>3050.0227799999998</v>
      </c>
      <c r="P74" s="75">
        <v>3050.0227799999998</v>
      </c>
      <c r="Q74" s="75">
        <v>3584.5044499999999</v>
      </c>
      <c r="R74" s="75">
        <v>3584.5044499999999</v>
      </c>
      <c r="S74" s="75">
        <f t="shared" si="2"/>
        <v>0</v>
      </c>
      <c r="T74" s="8">
        <f>[10]Бюджет!$J$19+[10]Бюджет!$J$20</f>
        <v>0</v>
      </c>
      <c r="U74" s="8">
        <v>0</v>
      </c>
      <c r="V74" s="61"/>
    </row>
    <row r="75" spans="1:22" ht="19.5" customHeight="1" x14ac:dyDescent="0.25">
      <c r="A75" s="173"/>
      <c r="B75" s="147"/>
      <c r="C75" s="60" t="s">
        <v>10</v>
      </c>
      <c r="D75" s="9"/>
      <c r="E75" s="9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>
        <f t="shared" si="2"/>
        <v>0</v>
      </c>
      <c r="T75" s="58"/>
      <c r="U75" s="58"/>
      <c r="V75" s="61"/>
    </row>
    <row r="76" spans="1:22" ht="24.75" customHeight="1" x14ac:dyDescent="0.25">
      <c r="A76" s="140" t="s">
        <v>43</v>
      </c>
      <c r="B76" s="145" t="s">
        <v>243</v>
      </c>
      <c r="C76" s="60" t="s">
        <v>4</v>
      </c>
      <c r="D76" s="75">
        <f>D81</f>
        <v>0</v>
      </c>
      <c r="E76" s="75">
        <f t="shared" ref="E76:U76" si="20">E81</f>
        <v>0</v>
      </c>
      <c r="F76" s="75">
        <f t="shared" si="20"/>
        <v>0</v>
      </c>
      <c r="G76" s="75">
        <f t="shared" si="20"/>
        <v>0</v>
      </c>
      <c r="H76" s="75">
        <f t="shared" si="20"/>
        <v>1096.5</v>
      </c>
      <c r="I76" s="75">
        <f t="shared" si="20"/>
        <v>1096.5</v>
      </c>
      <c r="J76" s="75">
        <f t="shared" si="20"/>
        <v>0</v>
      </c>
      <c r="K76" s="75">
        <f t="shared" si="20"/>
        <v>0</v>
      </c>
      <c r="L76" s="75">
        <f t="shared" si="20"/>
        <v>0</v>
      </c>
      <c r="M76" s="75">
        <f t="shared" si="20"/>
        <v>0</v>
      </c>
      <c r="N76" s="75">
        <f t="shared" si="20"/>
        <v>0</v>
      </c>
      <c r="O76" s="75">
        <f t="shared" si="20"/>
        <v>0</v>
      </c>
      <c r="P76" s="75">
        <f t="shared" si="20"/>
        <v>0</v>
      </c>
      <c r="Q76" s="75">
        <f t="shared" si="20"/>
        <v>1199.8</v>
      </c>
      <c r="R76" s="75">
        <f t="shared" si="20"/>
        <v>1199.8</v>
      </c>
      <c r="S76" s="75">
        <f t="shared" si="2"/>
        <v>0</v>
      </c>
      <c r="T76" s="75">
        <f t="shared" si="20"/>
        <v>0</v>
      </c>
      <c r="U76" s="75">
        <f t="shared" si="20"/>
        <v>0</v>
      </c>
      <c r="V76" s="61"/>
    </row>
    <row r="77" spans="1:22" ht="24.75" customHeight="1" x14ac:dyDescent="0.25">
      <c r="A77" s="141"/>
      <c r="B77" s="146"/>
      <c r="C77" s="60" t="s">
        <v>5</v>
      </c>
      <c r="D77" s="9"/>
      <c r="E77" s="9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58"/>
      <c r="U77" s="58"/>
      <c r="V77" s="61"/>
    </row>
    <row r="78" spans="1:22" ht="24.75" customHeight="1" x14ac:dyDescent="0.25">
      <c r="A78" s="141"/>
      <c r="B78" s="146"/>
      <c r="C78" s="61" t="s">
        <v>6</v>
      </c>
      <c r="D78" s="9"/>
      <c r="E78" s="9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58"/>
      <c r="U78" s="58"/>
      <c r="V78" s="61"/>
    </row>
    <row r="79" spans="1:22" ht="24.75" customHeight="1" x14ac:dyDescent="0.25">
      <c r="A79" s="141"/>
      <c r="B79" s="146"/>
      <c r="C79" s="60" t="s">
        <v>7</v>
      </c>
      <c r="D79" s="9"/>
      <c r="E79" s="9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58"/>
      <c r="U79" s="58"/>
      <c r="V79" s="61"/>
    </row>
    <row r="80" spans="1:22" ht="24.75" customHeight="1" x14ac:dyDescent="0.25">
      <c r="A80" s="141"/>
      <c r="B80" s="146"/>
      <c r="C80" s="60" t="s">
        <v>8</v>
      </c>
      <c r="D80" s="9"/>
      <c r="E80" s="9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58"/>
      <c r="U80" s="58"/>
      <c r="V80" s="61"/>
    </row>
    <row r="81" spans="1:26" ht="24.75" customHeight="1" x14ac:dyDescent="0.25">
      <c r="A81" s="141"/>
      <c r="B81" s="146"/>
      <c r="C81" s="60" t="s">
        <v>9</v>
      </c>
      <c r="D81" s="75">
        <v>0</v>
      </c>
      <c r="E81" s="75">
        <v>0</v>
      </c>
      <c r="F81" s="75">
        <v>0</v>
      </c>
      <c r="G81" s="75">
        <v>0</v>
      </c>
      <c r="H81" s="75">
        <f>[10]Бюджет!$G$21/1000</f>
        <v>1096.5</v>
      </c>
      <c r="I81" s="75">
        <f>[10]Бюджет!$H$21/1000</f>
        <v>1096.5</v>
      </c>
      <c r="J81" s="75">
        <f>I81-H81</f>
        <v>0</v>
      </c>
      <c r="K81" s="75">
        <v>0</v>
      </c>
      <c r="L81" s="75">
        <v>0</v>
      </c>
      <c r="M81" s="75">
        <v>0</v>
      </c>
      <c r="N81" s="75">
        <v>0</v>
      </c>
      <c r="O81" s="75">
        <v>0</v>
      </c>
      <c r="P81" s="75">
        <v>0</v>
      </c>
      <c r="Q81" s="75">
        <v>1199.8</v>
      </c>
      <c r="R81" s="75">
        <v>1199.8</v>
      </c>
      <c r="S81" s="75">
        <f t="shared" ref="S81:S139" si="21">R81-Q81</f>
        <v>0</v>
      </c>
      <c r="T81" s="75">
        <v>0</v>
      </c>
      <c r="U81" s="75">
        <v>0</v>
      </c>
      <c r="V81" s="61"/>
    </row>
    <row r="82" spans="1:26" ht="24.75" customHeight="1" x14ac:dyDescent="0.25">
      <c r="A82" s="173"/>
      <c r="B82" s="147"/>
      <c r="C82" s="60" t="s">
        <v>10</v>
      </c>
      <c r="D82" s="9"/>
      <c r="E82" s="9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58"/>
      <c r="U82" s="58"/>
      <c r="V82" s="61"/>
    </row>
    <row r="83" spans="1:26" ht="19.5" customHeight="1" x14ac:dyDescent="0.25">
      <c r="A83" s="140" t="s">
        <v>44</v>
      </c>
      <c r="B83" s="186" t="s">
        <v>80</v>
      </c>
      <c r="C83" s="60" t="s">
        <v>4</v>
      </c>
      <c r="D83" s="75">
        <f>D88</f>
        <v>0</v>
      </c>
      <c r="E83" s="75">
        <f t="shared" ref="E83:U83" si="22">E88</f>
        <v>0</v>
      </c>
      <c r="F83" s="75">
        <f t="shared" si="22"/>
        <v>347.76691999999997</v>
      </c>
      <c r="G83" s="75">
        <f t="shared" si="22"/>
        <v>347.76691999999997</v>
      </c>
      <c r="H83" s="75">
        <f t="shared" si="22"/>
        <v>1244.03531</v>
      </c>
      <c r="I83" s="75">
        <f t="shared" si="22"/>
        <v>1244.03531</v>
      </c>
      <c r="J83" s="75">
        <f t="shared" si="22"/>
        <v>0</v>
      </c>
      <c r="K83" s="75">
        <f t="shared" si="22"/>
        <v>0</v>
      </c>
      <c r="L83" s="75">
        <f t="shared" si="22"/>
        <v>0</v>
      </c>
      <c r="M83" s="75">
        <f t="shared" si="22"/>
        <v>0</v>
      </c>
      <c r="N83" s="75">
        <f t="shared" si="22"/>
        <v>0</v>
      </c>
      <c r="O83" s="75">
        <f t="shared" si="22"/>
        <v>0</v>
      </c>
      <c r="P83" s="75">
        <f t="shared" si="22"/>
        <v>0</v>
      </c>
      <c r="Q83" s="75">
        <f t="shared" si="22"/>
        <v>0</v>
      </c>
      <c r="R83" s="75">
        <f t="shared" si="22"/>
        <v>0</v>
      </c>
      <c r="S83" s="75">
        <f t="shared" si="21"/>
        <v>0</v>
      </c>
      <c r="T83" s="75">
        <f t="shared" si="22"/>
        <v>0</v>
      </c>
      <c r="U83" s="75">
        <f t="shared" si="22"/>
        <v>0</v>
      </c>
      <c r="V83" s="61"/>
    </row>
    <row r="84" spans="1:26" ht="19.5" customHeight="1" x14ac:dyDescent="0.25">
      <c r="A84" s="141"/>
      <c r="B84" s="186"/>
      <c r="C84" s="60" t="s">
        <v>5</v>
      </c>
      <c r="D84" s="9"/>
      <c r="E84" s="9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58"/>
      <c r="U84" s="58"/>
      <c r="V84" s="61"/>
    </row>
    <row r="85" spans="1:26" ht="19.5" customHeight="1" x14ac:dyDescent="0.25">
      <c r="A85" s="141"/>
      <c r="B85" s="186"/>
      <c r="C85" s="61" t="s">
        <v>6</v>
      </c>
      <c r="D85" s="9"/>
      <c r="E85" s="9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58"/>
      <c r="U85" s="58"/>
      <c r="V85" s="61"/>
    </row>
    <row r="86" spans="1:26" ht="19.5" customHeight="1" x14ac:dyDescent="0.25">
      <c r="A86" s="141"/>
      <c r="B86" s="186"/>
      <c r="C86" s="60" t="s">
        <v>7</v>
      </c>
      <c r="D86" s="9"/>
      <c r="E86" s="9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58"/>
      <c r="U86" s="58"/>
      <c r="V86" s="61"/>
    </row>
    <row r="87" spans="1:26" ht="19.5" customHeight="1" x14ac:dyDescent="0.25">
      <c r="A87" s="141"/>
      <c r="B87" s="186"/>
      <c r="C87" s="60" t="s">
        <v>8</v>
      </c>
      <c r="D87" s="9"/>
      <c r="E87" s="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58"/>
      <c r="U87" s="58"/>
      <c r="V87" s="61"/>
    </row>
    <row r="88" spans="1:26" ht="19.5" customHeight="1" x14ac:dyDescent="0.25">
      <c r="A88" s="141"/>
      <c r="B88" s="186"/>
      <c r="C88" s="60" t="s">
        <v>9</v>
      </c>
      <c r="D88" s="75">
        <v>0</v>
      </c>
      <c r="E88" s="75">
        <v>0</v>
      </c>
      <c r="F88" s="75">
        <f>'[12]приложение 1'!$I$80</f>
        <v>347.76691999999997</v>
      </c>
      <c r="G88" s="75">
        <f>'[12]приложение 1'!$J$80</f>
        <v>347.76691999999997</v>
      </c>
      <c r="H88" s="75">
        <f>[10]Бюджет!$G$17/1000+[10]Бюджет!$G$18/1000</f>
        <v>1244.03531</v>
      </c>
      <c r="I88" s="75">
        <f>[10]Бюджет!$H$17/1000+[10]Бюджет!$H$18/1000</f>
        <v>1244.03531</v>
      </c>
      <c r="J88" s="75">
        <f>I88-H88</f>
        <v>0</v>
      </c>
      <c r="K88" s="75">
        <v>0</v>
      </c>
      <c r="L88" s="75">
        <v>0</v>
      </c>
      <c r="M88" s="75">
        <v>0</v>
      </c>
      <c r="N88" s="75">
        <v>0</v>
      </c>
      <c r="O88" s="75">
        <v>0</v>
      </c>
      <c r="P88" s="75">
        <v>0</v>
      </c>
      <c r="Q88" s="75">
        <v>0</v>
      </c>
      <c r="R88" s="75">
        <v>0</v>
      </c>
      <c r="S88" s="75">
        <f t="shared" si="21"/>
        <v>0</v>
      </c>
      <c r="T88" s="75">
        <v>0</v>
      </c>
      <c r="U88" s="75">
        <v>0</v>
      </c>
      <c r="V88" s="61"/>
    </row>
    <row r="89" spans="1:26" ht="19.5" customHeight="1" x14ac:dyDescent="0.25">
      <c r="A89" s="173"/>
      <c r="B89" s="186"/>
      <c r="C89" s="60" t="s">
        <v>10</v>
      </c>
      <c r="D89" s="9"/>
      <c r="E89" s="9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58"/>
      <c r="U89" s="58"/>
      <c r="V89" s="61"/>
    </row>
    <row r="90" spans="1:26" ht="15" customHeight="1" x14ac:dyDescent="0.25">
      <c r="A90" s="140" t="s">
        <v>34</v>
      </c>
      <c r="B90" s="140" t="s">
        <v>35</v>
      </c>
      <c r="C90" s="60" t="s">
        <v>4</v>
      </c>
      <c r="D90" s="75" t="e">
        <f t="shared" ref="D90:U90" si="23">D93+D95</f>
        <v>#REF!</v>
      </c>
      <c r="E90" s="75" t="e">
        <f t="shared" si="23"/>
        <v>#REF!</v>
      </c>
      <c r="F90" s="75" t="e">
        <f t="shared" si="23"/>
        <v>#REF!</v>
      </c>
      <c r="G90" s="75" t="e">
        <f t="shared" si="23"/>
        <v>#REF!</v>
      </c>
      <c r="H90" s="75">
        <f t="shared" si="23"/>
        <v>103071.38983999999</v>
      </c>
      <c r="I90" s="75">
        <f t="shared" si="23"/>
        <v>94857.792029999982</v>
      </c>
      <c r="J90" s="75">
        <f t="shared" si="23"/>
        <v>-8213.5978100000011</v>
      </c>
      <c r="K90" s="75">
        <f t="shared" si="23"/>
        <v>11309.169580000002</v>
      </c>
      <c r="L90" s="75">
        <f t="shared" si="23"/>
        <v>11304.8482</v>
      </c>
      <c r="M90" s="75">
        <f t="shared" si="23"/>
        <v>31713.545899999994</v>
      </c>
      <c r="N90" s="75">
        <f t="shared" si="23"/>
        <v>31713.456339999997</v>
      </c>
      <c r="O90" s="75">
        <f t="shared" si="23"/>
        <v>58046.975300000006</v>
      </c>
      <c r="P90" s="75">
        <f t="shared" si="23"/>
        <v>57688.737460000004</v>
      </c>
      <c r="Q90" s="75">
        <f t="shared" si="23"/>
        <v>91819.179149999996</v>
      </c>
      <c r="R90" s="75">
        <f t="shared" si="23"/>
        <v>91386.162269999986</v>
      </c>
      <c r="S90" s="75">
        <f t="shared" si="21"/>
        <v>-433.01688000001013</v>
      </c>
      <c r="T90" s="75">
        <f t="shared" si="23"/>
        <v>90445.723939999996</v>
      </c>
      <c r="U90" s="75">
        <f t="shared" si="23"/>
        <v>78359.614459999983</v>
      </c>
      <c r="V90" s="61"/>
    </row>
    <row r="91" spans="1:26" x14ac:dyDescent="0.25">
      <c r="A91" s="141"/>
      <c r="B91" s="141"/>
      <c r="C91" s="60" t="s">
        <v>5</v>
      </c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75"/>
      <c r="T91" s="45"/>
      <c r="U91" s="45"/>
      <c r="V91" s="61"/>
      <c r="W91" s="43"/>
      <c r="X91" s="43"/>
      <c r="Y91" s="43"/>
      <c r="Z91" s="43"/>
    </row>
    <row r="92" spans="1:26" s="24" customFormat="1" x14ac:dyDescent="0.25">
      <c r="A92" s="141"/>
      <c r="B92" s="141"/>
      <c r="C92" s="23" t="s">
        <v>6</v>
      </c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5"/>
      <c r="T92" s="71"/>
      <c r="U92" s="71"/>
      <c r="V92" s="23"/>
    </row>
    <row r="93" spans="1:26" x14ac:dyDescent="0.25">
      <c r="A93" s="141"/>
      <c r="B93" s="141"/>
      <c r="C93" s="60" t="s">
        <v>7</v>
      </c>
      <c r="D93" s="75" t="e">
        <f>D100+D107+D114+D121+D128+D135+D142+D149+D156+D163+D170+D177+D184+D191+D212+D219+D226+D233+D240+#REF!+#REF!+D198+D205+D247+D254+D261+D268++D275+D282</f>
        <v>#REF!</v>
      </c>
      <c r="E93" s="75" t="e">
        <f>E100+E107+E114+E121+E128+E135+E142+E149+E156+E163+E170+E177+E184+E191+E212+E219+E226+E233+E240+#REF!+#REF!+E198+E205+E247+E254+E261+E268++E275+E282</f>
        <v>#REF!</v>
      </c>
      <c r="F93" s="75" t="e">
        <f>F100+F107+F114+F121+F128+F135+F142+F149+F156+F163+F170+F177+F184+F191+F212+F219+F226+F233+F240+#REF!+#REF!+F198+F205+F247+F254+F261+F268++F275+F282</f>
        <v>#REF!</v>
      </c>
      <c r="G93" s="75" t="e">
        <f>G100+G107+G114+G121+G128+G135+G142+G149+G156+G163+G170+G177+G184+G191+G212+G219+G226+G233+G240+#REF!+#REF!+G198+G205+G247+G254+G261+G268++G275+G282</f>
        <v>#REF!</v>
      </c>
      <c r="H93" s="75">
        <f>H100+H107+H114+H121+H128+H135+H142+H149+H156+H163+H170+H177+H184+H191+H212+H219+H226+H233+H240+H198+H205+H247+H254+H261+H268++H275+H282+H289+H296+H303</f>
        <v>310.50054</v>
      </c>
      <c r="I93" s="75">
        <f t="shared" ref="I93:U93" si="24">I100+I107+I114+I121+I128+I135+I142+I149+I156+I163+I170+I177+I184+I191+I212+I219+I226+I233+I240+I198+I205+I247+I254+I261+I268++I275+I282+I289+I296+I303</f>
        <v>310.50054</v>
      </c>
      <c r="J93" s="75">
        <f t="shared" si="24"/>
        <v>0</v>
      </c>
      <c r="K93" s="75">
        <f t="shared" si="24"/>
        <v>0</v>
      </c>
      <c r="L93" s="75">
        <f t="shared" si="24"/>
        <v>0</v>
      </c>
      <c r="M93" s="75">
        <f t="shared" si="24"/>
        <v>0</v>
      </c>
      <c r="N93" s="75">
        <f t="shared" si="24"/>
        <v>0</v>
      </c>
      <c r="O93" s="75">
        <f t="shared" si="24"/>
        <v>220.20309000000003</v>
      </c>
      <c r="P93" s="75">
        <f t="shared" si="24"/>
        <v>86.903090000000006</v>
      </c>
      <c r="Q93" s="75">
        <f t="shared" si="24"/>
        <v>763.36618999999996</v>
      </c>
      <c r="R93" s="75">
        <f t="shared" si="24"/>
        <v>763.05759</v>
      </c>
      <c r="S93" s="75">
        <f t="shared" si="21"/>
        <v>-0.3085999999999558</v>
      </c>
      <c r="T93" s="75">
        <f t="shared" si="24"/>
        <v>437</v>
      </c>
      <c r="U93" s="75">
        <f t="shared" si="24"/>
        <v>437</v>
      </c>
      <c r="V93" s="61"/>
    </row>
    <row r="94" spans="1:26" x14ac:dyDescent="0.25">
      <c r="A94" s="141"/>
      <c r="B94" s="141"/>
      <c r="C94" s="60" t="s">
        <v>8</v>
      </c>
      <c r="D94" s="9"/>
      <c r="E94" s="9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61"/>
    </row>
    <row r="95" spans="1:26" x14ac:dyDescent="0.25">
      <c r="A95" s="141"/>
      <c r="B95" s="141"/>
      <c r="C95" s="60" t="s">
        <v>9</v>
      </c>
      <c r="D95" s="75" t="e">
        <f>D102+D109+D116+#REF!+D123+D130+D137+D144+D151+D158+D165+D172+D179+#REF!+D186+D193+D207+D214+D228+D235+D242+D256+D270+D277</f>
        <v>#REF!</v>
      </c>
      <c r="E95" s="75" t="e">
        <f>E102+E109+E116+#REF!+E123+E130+E137+E144+E151+E158+E165+E172+E179+#REF!+E186+E193+E207+E214+E228+E235+E242+E256+E270+E277</f>
        <v>#REF!</v>
      </c>
      <c r="F95" s="75" t="e">
        <f>F102+F109+F116+#REF!+F123+F130+F137+F144+F151+F158+F165+F172+F179+#REF!+F186+F193+F207+F214+F228+F235+F242+F256+F270+F277</f>
        <v>#REF!</v>
      </c>
      <c r="G95" s="75" t="e">
        <f>G102+G109+G116+#REF!+G123+G130+G137+G144+G151+G158+G165+G172+G179+#REF!+G186+G193+G207+G214+G228+G235+G242+G256+G270+G277</f>
        <v>#REF!</v>
      </c>
      <c r="H95" s="75">
        <f>H102+H109+H116+H123+H130+H137+H144+H151+H158+H165+H172+H179+H186+H193+H207+H214+H228+H235+H242+H256+H270+H277+H284+H291+H298+H305</f>
        <v>102760.8893</v>
      </c>
      <c r="I95" s="75">
        <f t="shared" ref="I95:U95" si="25">I102+I109+I116+I123+I130+I137+I144+I151+I158+I165+I172+I179+I186+I193+I207+I214+I228+I235+I242+I256+I270+I277+I284+I291+I298+I305</f>
        <v>94547.291489999989</v>
      </c>
      <c r="J95" s="75">
        <f t="shared" si="25"/>
        <v>-8213.5978100000011</v>
      </c>
      <c r="K95" s="75">
        <f t="shared" si="25"/>
        <v>11309.169580000002</v>
      </c>
      <c r="L95" s="75">
        <f t="shared" si="25"/>
        <v>11304.8482</v>
      </c>
      <c r="M95" s="75">
        <f t="shared" si="25"/>
        <v>31713.545899999994</v>
      </c>
      <c r="N95" s="75">
        <f t="shared" si="25"/>
        <v>31713.456339999997</v>
      </c>
      <c r="O95" s="75">
        <f t="shared" si="25"/>
        <v>57826.772210000003</v>
      </c>
      <c r="P95" s="75">
        <f t="shared" si="25"/>
        <v>57601.834370000004</v>
      </c>
      <c r="Q95" s="75">
        <f t="shared" si="25"/>
        <v>91055.812959999996</v>
      </c>
      <c r="R95" s="75">
        <f t="shared" si="25"/>
        <v>90623.104679999989</v>
      </c>
      <c r="S95" s="75">
        <f t="shared" si="21"/>
        <v>-432.7082800000062</v>
      </c>
      <c r="T95" s="75">
        <f t="shared" si="25"/>
        <v>90008.723939999996</v>
      </c>
      <c r="U95" s="75">
        <f t="shared" si="25"/>
        <v>77922.614459999983</v>
      </c>
      <c r="V95" s="61"/>
    </row>
    <row r="96" spans="1:26" x14ac:dyDescent="0.25">
      <c r="A96" s="173"/>
      <c r="B96" s="173"/>
      <c r="C96" s="60" t="s">
        <v>10</v>
      </c>
      <c r="D96" s="9"/>
      <c r="E96" s="9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75"/>
      <c r="T96" s="45"/>
      <c r="U96" s="45"/>
      <c r="V96" s="61"/>
    </row>
    <row r="97" spans="1:22" ht="17.25" customHeight="1" x14ac:dyDescent="0.25">
      <c r="A97" s="140" t="s">
        <v>45</v>
      </c>
      <c r="B97" s="158" t="s">
        <v>17</v>
      </c>
      <c r="C97" s="60" t="s">
        <v>4</v>
      </c>
      <c r="D97" s="75">
        <f t="shared" ref="D97:G97" si="26">D102</f>
        <v>390</v>
      </c>
      <c r="E97" s="75">
        <f t="shared" si="26"/>
        <v>390</v>
      </c>
      <c r="F97" s="75">
        <f t="shared" si="26"/>
        <v>0</v>
      </c>
      <c r="G97" s="75">
        <f t="shared" si="26"/>
        <v>0</v>
      </c>
      <c r="H97" s="75">
        <f>H102</f>
        <v>188</v>
      </c>
      <c r="I97" s="75">
        <f t="shared" ref="I97:U97" si="27">I102</f>
        <v>188</v>
      </c>
      <c r="J97" s="75">
        <f t="shared" si="27"/>
        <v>0</v>
      </c>
      <c r="K97" s="75">
        <f t="shared" si="27"/>
        <v>0</v>
      </c>
      <c r="L97" s="75">
        <f t="shared" si="27"/>
        <v>0</v>
      </c>
      <c r="M97" s="75">
        <f t="shared" si="27"/>
        <v>0</v>
      </c>
      <c r="N97" s="75">
        <f t="shared" si="27"/>
        <v>0</v>
      </c>
      <c r="O97" s="75">
        <f t="shared" si="27"/>
        <v>399.18857000000003</v>
      </c>
      <c r="P97" s="75">
        <f t="shared" si="27"/>
        <v>176.4</v>
      </c>
      <c r="Q97" s="75">
        <f t="shared" si="27"/>
        <v>176.4</v>
      </c>
      <c r="R97" s="75">
        <f t="shared" si="27"/>
        <v>176.4</v>
      </c>
      <c r="S97" s="75">
        <f t="shared" si="21"/>
        <v>0</v>
      </c>
      <c r="T97" s="75">
        <f t="shared" si="27"/>
        <v>399.18857000000003</v>
      </c>
      <c r="U97" s="75">
        <f t="shared" si="27"/>
        <v>399.18857000000003</v>
      </c>
      <c r="V97" s="61"/>
    </row>
    <row r="98" spans="1:22" ht="17.25" customHeight="1" x14ac:dyDescent="0.25">
      <c r="A98" s="141"/>
      <c r="B98" s="159"/>
      <c r="C98" s="60" t="s">
        <v>5</v>
      </c>
      <c r="D98" s="9"/>
      <c r="E98" s="9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58"/>
      <c r="U98" s="58"/>
      <c r="V98" s="61"/>
    </row>
    <row r="99" spans="1:22" ht="17.25" customHeight="1" x14ac:dyDescent="0.25">
      <c r="A99" s="141"/>
      <c r="B99" s="159"/>
      <c r="C99" s="61" t="s">
        <v>6</v>
      </c>
      <c r="D99" s="10"/>
      <c r="E99" s="10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58"/>
      <c r="U99" s="58"/>
      <c r="V99" s="61"/>
    </row>
    <row r="100" spans="1:22" ht="17.25" customHeight="1" x14ac:dyDescent="0.25">
      <c r="A100" s="141"/>
      <c r="B100" s="159"/>
      <c r="C100" s="60" t="s">
        <v>7</v>
      </c>
      <c r="D100" s="9"/>
      <c r="E100" s="9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58"/>
      <c r="U100" s="58"/>
      <c r="V100" s="61"/>
    </row>
    <row r="101" spans="1:22" ht="17.25" customHeight="1" x14ac:dyDescent="0.25">
      <c r="A101" s="141"/>
      <c r="B101" s="159"/>
      <c r="C101" s="60" t="s">
        <v>8</v>
      </c>
      <c r="D101" s="9"/>
      <c r="E101" s="9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58"/>
      <c r="U101" s="58"/>
      <c r="V101" s="61"/>
    </row>
    <row r="102" spans="1:22" ht="17.25" customHeight="1" x14ac:dyDescent="0.25">
      <c r="A102" s="141"/>
      <c r="B102" s="159"/>
      <c r="C102" s="60" t="s">
        <v>9</v>
      </c>
      <c r="D102" s="8">
        <v>390</v>
      </c>
      <c r="E102" s="8">
        <v>390</v>
      </c>
      <c r="F102" s="75">
        <v>0</v>
      </c>
      <c r="G102" s="75">
        <v>0</v>
      </c>
      <c r="H102" s="75">
        <f>[10]Бюджет!$G$29/1000</f>
        <v>188</v>
      </c>
      <c r="I102" s="75">
        <f>[10]Бюджет!$H$29/1000</f>
        <v>188</v>
      </c>
      <c r="J102" s="75">
        <f>I102-H102</f>
        <v>0</v>
      </c>
      <c r="K102" s="75">
        <v>0</v>
      </c>
      <c r="L102" s="75">
        <v>0</v>
      </c>
      <c r="M102" s="75">
        <v>0</v>
      </c>
      <c r="N102" s="75">
        <v>0</v>
      </c>
      <c r="O102" s="75">
        <v>399.18857000000003</v>
      </c>
      <c r="P102" s="75">
        <v>176.4</v>
      </c>
      <c r="Q102" s="75">
        <v>176.4</v>
      </c>
      <c r="R102" s="75">
        <v>176.4</v>
      </c>
      <c r="S102" s="75">
        <f t="shared" si="21"/>
        <v>0</v>
      </c>
      <c r="T102" s="8">
        <v>399.18857000000003</v>
      </c>
      <c r="U102" s="8">
        <v>399.18857000000003</v>
      </c>
      <c r="V102" s="61"/>
    </row>
    <row r="103" spans="1:22" ht="17.25" customHeight="1" x14ac:dyDescent="0.25">
      <c r="A103" s="173"/>
      <c r="B103" s="184"/>
      <c r="C103" s="60" t="s">
        <v>10</v>
      </c>
      <c r="D103" s="9"/>
      <c r="E103" s="9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58"/>
      <c r="U103" s="58"/>
      <c r="V103" s="61"/>
    </row>
    <row r="104" spans="1:22" ht="16.5" customHeight="1" x14ac:dyDescent="0.25">
      <c r="A104" s="140" t="s">
        <v>46</v>
      </c>
      <c r="B104" s="145" t="s">
        <v>18</v>
      </c>
      <c r="C104" s="60" t="s">
        <v>4</v>
      </c>
      <c r="D104" s="75">
        <f t="shared" ref="D104:G104" si="28">D109</f>
        <v>28783.39616</v>
      </c>
      <c r="E104" s="75">
        <f t="shared" si="28"/>
        <v>28755.132689999999</v>
      </c>
      <c r="F104" s="75">
        <f t="shared" si="28"/>
        <v>14802.47048</v>
      </c>
      <c r="G104" s="75">
        <f t="shared" si="28"/>
        <v>14802.47048</v>
      </c>
      <c r="H104" s="75">
        <f>H109</f>
        <v>30610.799999999999</v>
      </c>
      <c r="I104" s="75">
        <f t="shared" ref="I104:U104" si="29">I109</f>
        <v>29516.47392</v>
      </c>
      <c r="J104" s="75">
        <f t="shared" si="29"/>
        <v>-1094.3260799999989</v>
      </c>
      <c r="K104" s="75">
        <f t="shared" si="29"/>
        <v>9740.4595200000003</v>
      </c>
      <c r="L104" s="75">
        <f t="shared" si="29"/>
        <v>9740.4595200000003</v>
      </c>
      <c r="M104" s="75">
        <f t="shared" si="29"/>
        <v>15284.241169999999</v>
      </c>
      <c r="N104" s="75">
        <f t="shared" si="29"/>
        <v>15284.151610000001</v>
      </c>
      <c r="O104" s="75">
        <f t="shared" si="29"/>
        <v>19975.665720000001</v>
      </c>
      <c r="P104" s="75">
        <f t="shared" si="29"/>
        <v>19975.656159999999</v>
      </c>
      <c r="Q104" s="75">
        <f t="shared" si="29"/>
        <v>29583.5</v>
      </c>
      <c r="R104" s="75">
        <f t="shared" si="29"/>
        <v>29178.95968</v>
      </c>
      <c r="S104" s="75">
        <f t="shared" si="21"/>
        <v>-404.54032000000007</v>
      </c>
      <c r="T104" s="75">
        <f t="shared" si="29"/>
        <v>29583.5</v>
      </c>
      <c r="U104" s="75">
        <f t="shared" si="29"/>
        <v>29583.5</v>
      </c>
      <c r="V104" s="119" t="s">
        <v>312</v>
      </c>
    </row>
    <row r="105" spans="1:22" ht="18.75" customHeight="1" x14ac:dyDescent="0.25">
      <c r="A105" s="141"/>
      <c r="B105" s="146"/>
      <c r="C105" s="60" t="s">
        <v>5</v>
      </c>
      <c r="D105" s="9"/>
      <c r="E105" s="9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58"/>
      <c r="U105" s="58"/>
      <c r="V105" s="120"/>
    </row>
    <row r="106" spans="1:22" ht="16.5" customHeight="1" x14ac:dyDescent="0.25">
      <c r="A106" s="141"/>
      <c r="B106" s="146"/>
      <c r="C106" s="61" t="s">
        <v>6</v>
      </c>
      <c r="D106" s="10"/>
      <c r="E106" s="10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58"/>
      <c r="U106" s="58"/>
      <c r="V106" s="120"/>
    </row>
    <row r="107" spans="1:22" ht="18.75" customHeight="1" x14ac:dyDescent="0.25">
      <c r="A107" s="141"/>
      <c r="B107" s="146"/>
      <c r="C107" s="60" t="s">
        <v>7</v>
      </c>
      <c r="D107" s="9"/>
      <c r="E107" s="9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58"/>
      <c r="U107" s="58"/>
      <c r="V107" s="120"/>
    </row>
    <row r="108" spans="1:22" ht="17.25" customHeight="1" x14ac:dyDescent="0.25">
      <c r="A108" s="141"/>
      <c r="B108" s="146"/>
      <c r="C108" s="60" t="s">
        <v>8</v>
      </c>
      <c r="D108" s="9"/>
      <c r="E108" s="9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58"/>
      <c r="U108" s="58"/>
      <c r="V108" s="120"/>
    </row>
    <row r="109" spans="1:22" ht="17.25" customHeight="1" x14ac:dyDescent="0.25">
      <c r="A109" s="141"/>
      <c r="B109" s="146"/>
      <c r="C109" s="60" t="s">
        <v>9</v>
      </c>
      <c r="D109" s="75">
        <v>28783.39616</v>
      </c>
      <c r="E109" s="75">
        <v>28755.132689999999</v>
      </c>
      <c r="F109" s="75">
        <f>'[12]приложение 1'!$I$115</f>
        <v>14802.47048</v>
      </c>
      <c r="G109" s="75">
        <f>'[12]приложение 1'!$J$115</f>
        <v>14802.47048</v>
      </c>
      <c r="H109" s="75">
        <f>[10]Бюджет!$G$30/1000</f>
        <v>30610.799999999999</v>
      </c>
      <c r="I109" s="75">
        <f>[10]Бюджет!$H$30/1000</f>
        <v>29516.47392</v>
      </c>
      <c r="J109" s="75">
        <f>I109-H109</f>
        <v>-1094.3260799999989</v>
      </c>
      <c r="K109" s="75">
        <v>9740.4595200000003</v>
      </c>
      <c r="L109" s="75">
        <v>9740.4595200000003</v>
      </c>
      <c r="M109" s="75">
        <v>15284.241169999999</v>
      </c>
      <c r="N109" s="75">
        <v>15284.151610000001</v>
      </c>
      <c r="O109" s="75">
        <v>19975.665720000001</v>
      </c>
      <c r="P109" s="75">
        <v>19975.656159999999</v>
      </c>
      <c r="Q109" s="75">
        <v>29583.5</v>
      </c>
      <c r="R109" s="75">
        <v>29178.95968</v>
      </c>
      <c r="S109" s="75">
        <f t="shared" si="21"/>
        <v>-404.54032000000007</v>
      </c>
      <c r="T109" s="8">
        <v>29583.5</v>
      </c>
      <c r="U109" s="8">
        <v>29583.5</v>
      </c>
      <c r="V109" s="120"/>
    </row>
    <row r="110" spans="1:22" ht="16.5" customHeight="1" x14ac:dyDescent="0.25">
      <c r="A110" s="173"/>
      <c r="B110" s="147"/>
      <c r="C110" s="60" t="s">
        <v>10</v>
      </c>
      <c r="D110" s="9"/>
      <c r="E110" s="9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58"/>
      <c r="U110" s="58"/>
      <c r="V110" s="121"/>
    </row>
    <row r="111" spans="1:22" ht="33" customHeight="1" x14ac:dyDescent="0.25">
      <c r="A111" s="140" t="s">
        <v>47</v>
      </c>
      <c r="B111" s="145" t="s">
        <v>19</v>
      </c>
      <c r="C111" s="60" t="s">
        <v>4</v>
      </c>
      <c r="D111" s="75">
        <f t="shared" ref="D111:G111" si="30">D116</f>
        <v>10132.79211</v>
      </c>
      <c r="E111" s="75">
        <f t="shared" si="30"/>
        <v>9805.5142200000009</v>
      </c>
      <c r="F111" s="75">
        <f t="shared" si="30"/>
        <v>2996.2419599999998</v>
      </c>
      <c r="G111" s="75">
        <f t="shared" si="30"/>
        <v>2996.2419599999998</v>
      </c>
      <c r="H111" s="75">
        <f>H116</f>
        <v>10635.883600000001</v>
      </c>
      <c r="I111" s="75">
        <f t="shared" ref="I111:U111" si="31">I116</f>
        <v>10591.072539999999</v>
      </c>
      <c r="J111" s="75">
        <f t="shared" si="31"/>
        <v>-44.811060000001817</v>
      </c>
      <c r="K111" s="75">
        <f t="shared" si="31"/>
        <v>0</v>
      </c>
      <c r="L111" s="75">
        <f t="shared" si="31"/>
        <v>0</v>
      </c>
      <c r="M111" s="75">
        <f t="shared" si="31"/>
        <v>3410.9893499999998</v>
      </c>
      <c r="N111" s="75">
        <f t="shared" si="31"/>
        <v>3410.9893499999998</v>
      </c>
      <c r="O111" s="75">
        <f t="shared" si="31"/>
        <v>7331.94308</v>
      </c>
      <c r="P111" s="75">
        <f t="shared" si="31"/>
        <v>7331.94308</v>
      </c>
      <c r="Q111" s="75">
        <f t="shared" si="31"/>
        <v>11686.72489</v>
      </c>
      <c r="R111" s="75">
        <f t="shared" si="31"/>
        <v>11685.460139999999</v>
      </c>
      <c r="S111" s="75">
        <f t="shared" si="21"/>
        <v>-1.2647500000002765</v>
      </c>
      <c r="T111" s="75">
        <f t="shared" si="31"/>
        <v>10046.14724</v>
      </c>
      <c r="U111" s="75">
        <f t="shared" si="31"/>
        <v>10046.14724</v>
      </c>
      <c r="V111" s="119" t="s">
        <v>316</v>
      </c>
    </row>
    <row r="112" spans="1:22" ht="33" customHeight="1" x14ac:dyDescent="0.25">
      <c r="A112" s="141"/>
      <c r="B112" s="146"/>
      <c r="C112" s="60" t="s">
        <v>5</v>
      </c>
      <c r="D112" s="9"/>
      <c r="E112" s="9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58"/>
      <c r="U112" s="58"/>
      <c r="V112" s="120"/>
    </row>
    <row r="113" spans="1:22" ht="33" customHeight="1" x14ac:dyDescent="0.25">
      <c r="A113" s="141"/>
      <c r="B113" s="146"/>
      <c r="C113" s="61" t="s">
        <v>6</v>
      </c>
      <c r="D113" s="10"/>
      <c r="E113" s="10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58"/>
      <c r="U113" s="58"/>
      <c r="V113" s="120"/>
    </row>
    <row r="114" spans="1:22" ht="33" customHeight="1" x14ac:dyDescent="0.25">
      <c r="A114" s="141"/>
      <c r="B114" s="146"/>
      <c r="C114" s="60" t="s">
        <v>7</v>
      </c>
      <c r="D114" s="9"/>
      <c r="E114" s="9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58"/>
      <c r="U114" s="58"/>
      <c r="V114" s="120"/>
    </row>
    <row r="115" spans="1:22" ht="33" customHeight="1" x14ac:dyDescent="0.25">
      <c r="A115" s="141"/>
      <c r="B115" s="146"/>
      <c r="C115" s="60" t="s">
        <v>8</v>
      </c>
      <c r="D115" s="9"/>
      <c r="E115" s="9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58"/>
      <c r="U115" s="58"/>
      <c r="V115" s="120"/>
    </row>
    <row r="116" spans="1:22" ht="33" customHeight="1" x14ac:dyDescent="0.25">
      <c r="A116" s="141"/>
      <c r="B116" s="146"/>
      <c r="C116" s="60" t="s">
        <v>9</v>
      </c>
      <c r="D116" s="8">
        <v>10132.79211</v>
      </c>
      <c r="E116" s="8">
        <v>9805.5142200000009</v>
      </c>
      <c r="F116" s="75">
        <f>'[12]приложение 1'!$I$122</f>
        <v>2996.2419599999998</v>
      </c>
      <c r="G116" s="75">
        <f>'[12]приложение 1'!$J$122</f>
        <v>2996.2419599999998</v>
      </c>
      <c r="H116" s="75">
        <f>[10]Бюджет!$G$31/1000+[10]Бюджет!$G$32/1000</f>
        <v>10635.883600000001</v>
      </c>
      <c r="I116" s="75">
        <f>[10]Бюджет!$H$31/1000+[10]Бюджет!$H$32/1000</f>
        <v>10591.072539999999</v>
      </c>
      <c r="J116" s="75">
        <f>I116-H116</f>
        <v>-44.811060000001817</v>
      </c>
      <c r="K116" s="75">
        <v>0</v>
      </c>
      <c r="L116" s="75">
        <v>0</v>
      </c>
      <c r="M116" s="75">
        <f>3410.98935</f>
        <v>3410.9893499999998</v>
      </c>
      <c r="N116" s="75">
        <v>3410.9893499999998</v>
      </c>
      <c r="O116" s="75">
        <v>7331.94308</v>
      </c>
      <c r="P116" s="75">
        <v>7331.94308</v>
      </c>
      <c r="Q116" s="75">
        <f>11674.09743+12.62746</f>
        <v>11686.72489</v>
      </c>
      <c r="R116" s="75">
        <f>11674.09543+11.36471</f>
        <v>11685.460139999999</v>
      </c>
      <c r="S116" s="75">
        <f t="shared" si="21"/>
        <v>-1.2647500000002765</v>
      </c>
      <c r="T116" s="8">
        <v>10046.14724</v>
      </c>
      <c r="U116" s="8">
        <v>10046.14724</v>
      </c>
      <c r="V116" s="120"/>
    </row>
    <row r="117" spans="1:22" ht="33" customHeight="1" x14ac:dyDescent="0.25">
      <c r="A117" s="173"/>
      <c r="B117" s="147"/>
      <c r="C117" s="60" t="s">
        <v>10</v>
      </c>
      <c r="D117" s="9"/>
      <c r="E117" s="9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58"/>
      <c r="U117" s="58"/>
      <c r="V117" s="121"/>
    </row>
    <row r="118" spans="1:22" ht="33" customHeight="1" x14ac:dyDescent="0.25">
      <c r="A118" s="140" t="s">
        <v>48</v>
      </c>
      <c r="B118" s="145" t="s">
        <v>20</v>
      </c>
      <c r="C118" s="60" t="s">
        <v>4</v>
      </c>
      <c r="D118" s="75">
        <f t="shared" ref="D118:G118" si="32">D123</f>
        <v>8398.8940500000008</v>
      </c>
      <c r="E118" s="75">
        <f t="shared" si="32"/>
        <v>7615.9329399999997</v>
      </c>
      <c r="F118" s="75">
        <f t="shared" si="32"/>
        <v>1409.27981</v>
      </c>
      <c r="G118" s="75">
        <f t="shared" si="32"/>
        <v>1409.27981</v>
      </c>
      <c r="H118" s="75">
        <f>H123</f>
        <v>6350.9692299999997</v>
      </c>
      <c r="I118" s="75">
        <f t="shared" ref="I118:U118" si="33">I123</f>
        <v>6198.0079799999994</v>
      </c>
      <c r="J118" s="75">
        <f t="shared" si="33"/>
        <v>-152.96125000000029</v>
      </c>
      <c r="K118" s="75">
        <f t="shared" si="33"/>
        <v>171.04698999999999</v>
      </c>
      <c r="L118" s="75">
        <f t="shared" si="33"/>
        <v>171.04698999999999</v>
      </c>
      <c r="M118" s="75">
        <f t="shared" si="33"/>
        <v>3012.1301899999999</v>
      </c>
      <c r="N118" s="75">
        <f t="shared" si="33"/>
        <v>3012.1301899999999</v>
      </c>
      <c r="O118" s="75">
        <f t="shared" si="33"/>
        <v>5985.7165400000004</v>
      </c>
      <c r="P118" s="75">
        <f t="shared" si="33"/>
        <v>5985.7165400000004</v>
      </c>
      <c r="Q118" s="75">
        <f t="shared" si="33"/>
        <v>7870.9918600000001</v>
      </c>
      <c r="R118" s="75">
        <f t="shared" si="33"/>
        <v>7868.9757399999999</v>
      </c>
      <c r="S118" s="75">
        <f t="shared" si="21"/>
        <v>-2.0161200000002282</v>
      </c>
      <c r="T118" s="75">
        <f t="shared" si="33"/>
        <v>4999.8</v>
      </c>
      <c r="U118" s="75">
        <f t="shared" si="33"/>
        <v>4999.8</v>
      </c>
      <c r="V118" s="119" t="s">
        <v>317</v>
      </c>
    </row>
    <row r="119" spans="1:22" ht="33" customHeight="1" x14ac:dyDescent="0.25">
      <c r="A119" s="141"/>
      <c r="B119" s="146"/>
      <c r="C119" s="60" t="s">
        <v>5</v>
      </c>
      <c r="D119" s="9"/>
      <c r="E119" s="9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58"/>
      <c r="U119" s="58"/>
      <c r="V119" s="120"/>
    </row>
    <row r="120" spans="1:22" ht="33" customHeight="1" x14ac:dyDescent="0.25">
      <c r="A120" s="141"/>
      <c r="B120" s="146"/>
      <c r="C120" s="61" t="s">
        <v>6</v>
      </c>
      <c r="D120" s="10"/>
      <c r="E120" s="10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58"/>
      <c r="U120" s="58"/>
      <c r="V120" s="120"/>
    </row>
    <row r="121" spans="1:22" ht="33" customHeight="1" x14ac:dyDescent="0.25">
      <c r="A121" s="141"/>
      <c r="B121" s="146"/>
      <c r="C121" s="60" t="s">
        <v>7</v>
      </c>
      <c r="D121" s="9"/>
      <c r="E121" s="9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8"/>
      <c r="U121" s="8"/>
      <c r="V121" s="120"/>
    </row>
    <row r="122" spans="1:22" ht="33" customHeight="1" x14ac:dyDescent="0.25">
      <c r="A122" s="141"/>
      <c r="B122" s="146"/>
      <c r="C122" s="60" t="s">
        <v>8</v>
      </c>
      <c r="D122" s="9"/>
      <c r="E122" s="9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58"/>
      <c r="U122" s="58"/>
      <c r="V122" s="120"/>
    </row>
    <row r="123" spans="1:22" ht="33" customHeight="1" x14ac:dyDescent="0.25">
      <c r="A123" s="141"/>
      <c r="B123" s="146"/>
      <c r="C123" s="60" t="s">
        <v>9</v>
      </c>
      <c r="D123" s="75">
        <v>8398.8940500000008</v>
      </c>
      <c r="E123" s="75">
        <v>7615.9329399999997</v>
      </c>
      <c r="F123" s="75">
        <f>'[12]приложение 1'!$I$129</f>
        <v>1409.27981</v>
      </c>
      <c r="G123" s="75">
        <f>'[12]приложение 1'!$J$129</f>
        <v>1409.27981</v>
      </c>
      <c r="H123" s="75">
        <f>[10]Бюджет!$G$33/1000+[10]Бюджет!$G$34/1000</f>
        <v>6350.9692299999997</v>
      </c>
      <c r="I123" s="75">
        <f>[10]Бюджет!$H$33/1000+[10]Бюджет!$H$34/1000</f>
        <v>6198.0079799999994</v>
      </c>
      <c r="J123" s="75">
        <f>I123-H123</f>
        <v>-152.96125000000029</v>
      </c>
      <c r="K123" s="75">
        <v>171.04698999999999</v>
      </c>
      <c r="L123" s="75">
        <v>171.04698999999999</v>
      </c>
      <c r="M123" s="75">
        <v>3012.1301899999999</v>
      </c>
      <c r="N123" s="75">
        <v>3012.1301899999999</v>
      </c>
      <c r="O123" s="75">
        <v>5985.7165400000004</v>
      </c>
      <c r="P123" s="75">
        <v>5985.7165400000004</v>
      </c>
      <c r="Q123" s="75">
        <v>7870.9918600000001</v>
      </c>
      <c r="R123" s="75">
        <v>7868.9757399999999</v>
      </c>
      <c r="S123" s="75">
        <f t="shared" si="21"/>
        <v>-2.0161200000002282</v>
      </c>
      <c r="T123" s="8">
        <v>4999.8</v>
      </c>
      <c r="U123" s="8">
        <v>4999.8</v>
      </c>
      <c r="V123" s="120"/>
    </row>
    <row r="124" spans="1:22" ht="33" customHeight="1" x14ac:dyDescent="0.25">
      <c r="A124" s="173"/>
      <c r="B124" s="147"/>
      <c r="C124" s="60" t="s">
        <v>10</v>
      </c>
      <c r="D124" s="16"/>
      <c r="E124" s="16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58"/>
      <c r="U124" s="58"/>
      <c r="V124" s="121"/>
    </row>
    <row r="125" spans="1:22" ht="35.25" customHeight="1" x14ac:dyDescent="0.25">
      <c r="A125" s="140" t="s">
        <v>49</v>
      </c>
      <c r="B125" s="162" t="s">
        <v>21</v>
      </c>
      <c r="C125" s="60" t="s">
        <v>4</v>
      </c>
      <c r="D125" s="75">
        <f t="shared" ref="D125:G125" si="34">D130</f>
        <v>3561.0665399999998</v>
      </c>
      <c r="E125" s="75">
        <f t="shared" si="34"/>
        <v>3481.0203099999999</v>
      </c>
      <c r="F125" s="75">
        <f t="shared" si="34"/>
        <v>1485.1786299999999</v>
      </c>
      <c r="G125" s="75">
        <f t="shared" si="34"/>
        <v>1485.1786299999999</v>
      </c>
      <c r="H125" s="75">
        <f>H130</f>
        <v>4460.8041299999995</v>
      </c>
      <c r="I125" s="75">
        <f t="shared" ref="I125:U125" si="35">I130</f>
        <v>4460.8041299999995</v>
      </c>
      <c r="J125" s="75">
        <f t="shared" si="35"/>
        <v>0</v>
      </c>
      <c r="K125" s="75">
        <f t="shared" si="35"/>
        <v>489.03573</v>
      </c>
      <c r="L125" s="75">
        <f t="shared" si="35"/>
        <v>489.03573</v>
      </c>
      <c r="M125" s="75">
        <f t="shared" si="35"/>
        <v>1537.49099</v>
      </c>
      <c r="N125" s="75">
        <f t="shared" si="35"/>
        <v>1537.49099</v>
      </c>
      <c r="O125" s="75">
        <f t="shared" si="35"/>
        <v>2950.4811600000003</v>
      </c>
      <c r="P125" s="75">
        <f t="shared" si="35"/>
        <v>2950.4811599999998</v>
      </c>
      <c r="Q125" s="75">
        <f t="shared" si="35"/>
        <v>4100</v>
      </c>
      <c r="R125" s="75">
        <f t="shared" si="35"/>
        <v>4100</v>
      </c>
      <c r="S125" s="75">
        <f t="shared" si="21"/>
        <v>0</v>
      </c>
      <c r="T125" s="75">
        <f t="shared" si="35"/>
        <v>4348.2433300000002</v>
      </c>
      <c r="U125" s="75">
        <f t="shared" si="35"/>
        <v>4348.2433300000002</v>
      </c>
      <c r="V125" s="61"/>
    </row>
    <row r="126" spans="1:22" ht="35.25" customHeight="1" x14ac:dyDescent="0.25">
      <c r="A126" s="141"/>
      <c r="B126" s="163"/>
      <c r="C126" s="60" t="s">
        <v>5</v>
      </c>
      <c r="D126" s="16"/>
      <c r="E126" s="16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58"/>
      <c r="U126" s="58"/>
      <c r="V126" s="61"/>
    </row>
    <row r="127" spans="1:22" ht="35.25" customHeight="1" x14ac:dyDescent="0.25">
      <c r="A127" s="141"/>
      <c r="B127" s="163"/>
      <c r="C127" s="61" t="s">
        <v>6</v>
      </c>
      <c r="D127" s="17"/>
      <c r="E127" s="17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58"/>
      <c r="U127" s="58"/>
      <c r="V127" s="61"/>
    </row>
    <row r="128" spans="1:22" ht="35.25" customHeight="1" x14ac:dyDescent="0.25">
      <c r="A128" s="141"/>
      <c r="B128" s="163"/>
      <c r="C128" s="60" t="s">
        <v>7</v>
      </c>
      <c r="D128" s="16"/>
      <c r="E128" s="16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58"/>
      <c r="U128" s="58"/>
      <c r="V128" s="61"/>
    </row>
    <row r="129" spans="1:22" ht="35.25" customHeight="1" x14ac:dyDescent="0.25">
      <c r="A129" s="141"/>
      <c r="B129" s="163"/>
      <c r="C129" s="60" t="s">
        <v>8</v>
      </c>
      <c r="D129" s="16"/>
      <c r="E129" s="16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58"/>
      <c r="U129" s="58"/>
      <c r="V129" s="61"/>
    </row>
    <row r="130" spans="1:22" ht="35.25" customHeight="1" x14ac:dyDescent="0.25">
      <c r="A130" s="141"/>
      <c r="B130" s="163"/>
      <c r="C130" s="60" t="s">
        <v>9</v>
      </c>
      <c r="D130" s="75">
        <v>3561.0665399999998</v>
      </c>
      <c r="E130" s="75">
        <v>3481.0203099999999</v>
      </c>
      <c r="F130" s="75">
        <f>'[12]приложение 1'!$I$136</f>
        <v>1485.1786299999999</v>
      </c>
      <c r="G130" s="75">
        <f>'[12]приложение 1'!$J$136</f>
        <v>1485.1786299999999</v>
      </c>
      <c r="H130" s="75">
        <f>[10]Бюджет!$G$35/1000</f>
        <v>4460.8041299999995</v>
      </c>
      <c r="I130" s="75">
        <f>[10]Бюджет!$H$35/1000</f>
        <v>4460.8041299999995</v>
      </c>
      <c r="J130" s="75">
        <f>I130-H130</f>
        <v>0</v>
      </c>
      <c r="K130" s="75">
        <v>489.03573</v>
      </c>
      <c r="L130" s="75">
        <v>489.03573</v>
      </c>
      <c r="M130" s="75">
        <f>K130+1048.45526</f>
        <v>1537.49099</v>
      </c>
      <c r="N130" s="75">
        <v>1537.49099</v>
      </c>
      <c r="O130" s="75">
        <f>M130+1412.99017</f>
        <v>2950.4811600000003</v>
      </c>
      <c r="P130" s="75">
        <v>2950.4811599999998</v>
      </c>
      <c r="Q130" s="75">
        <v>4100</v>
      </c>
      <c r="R130" s="75">
        <v>4100</v>
      </c>
      <c r="S130" s="75">
        <f t="shared" si="21"/>
        <v>0</v>
      </c>
      <c r="T130" s="8">
        <v>4348.2433300000002</v>
      </c>
      <c r="U130" s="8">
        <v>4348.2433300000002</v>
      </c>
      <c r="V130" s="61"/>
    </row>
    <row r="131" spans="1:22" ht="35.25" customHeight="1" x14ac:dyDescent="0.25">
      <c r="A131" s="173"/>
      <c r="B131" s="185"/>
      <c r="C131" s="60" t="s">
        <v>10</v>
      </c>
      <c r="D131" s="16"/>
      <c r="E131" s="16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58"/>
      <c r="U131" s="58"/>
      <c r="V131" s="61"/>
    </row>
    <row r="132" spans="1:22" ht="17.25" customHeight="1" x14ac:dyDescent="0.25">
      <c r="A132" s="140" t="s">
        <v>50</v>
      </c>
      <c r="B132" s="145" t="s">
        <v>22</v>
      </c>
      <c r="C132" s="60" t="s">
        <v>4</v>
      </c>
      <c r="D132" s="75">
        <f t="shared" ref="D132:G132" si="36">D137</f>
        <v>4995.2367999999997</v>
      </c>
      <c r="E132" s="75">
        <f t="shared" si="36"/>
        <v>4995.2367999999997</v>
      </c>
      <c r="F132" s="75">
        <f t="shared" si="36"/>
        <v>852.41766000000007</v>
      </c>
      <c r="G132" s="75">
        <f t="shared" si="36"/>
        <v>852.41766000000007</v>
      </c>
      <c r="H132" s="75">
        <f>H137</f>
        <v>3062.5682000000002</v>
      </c>
      <c r="I132" s="75">
        <f t="shared" ref="I132:U132" si="37">I137</f>
        <v>3062.5682000000002</v>
      </c>
      <c r="J132" s="75">
        <f t="shared" si="37"/>
        <v>0</v>
      </c>
      <c r="K132" s="75">
        <f t="shared" si="37"/>
        <v>59.920119999999997</v>
      </c>
      <c r="L132" s="75">
        <f t="shared" si="37"/>
        <v>59.920119999999997</v>
      </c>
      <c r="M132" s="75">
        <f t="shared" si="37"/>
        <v>572.23715000000004</v>
      </c>
      <c r="N132" s="75">
        <f t="shared" si="37"/>
        <v>572.23715000000004</v>
      </c>
      <c r="O132" s="75">
        <f t="shared" si="37"/>
        <v>1972.60034</v>
      </c>
      <c r="P132" s="75">
        <f t="shared" si="37"/>
        <v>1972.57034</v>
      </c>
      <c r="Q132" s="75">
        <f t="shared" si="37"/>
        <v>2934.7560100000001</v>
      </c>
      <c r="R132" s="75">
        <f t="shared" si="37"/>
        <v>2934.7560100000001</v>
      </c>
      <c r="S132" s="75">
        <f t="shared" si="21"/>
        <v>0</v>
      </c>
      <c r="T132" s="75">
        <f t="shared" si="37"/>
        <v>1972.57034</v>
      </c>
      <c r="U132" s="75">
        <f t="shared" si="37"/>
        <v>1972.5734</v>
      </c>
      <c r="V132" s="61"/>
    </row>
    <row r="133" spans="1:22" ht="17.25" customHeight="1" x14ac:dyDescent="0.25">
      <c r="A133" s="141"/>
      <c r="B133" s="146"/>
      <c r="C133" s="60" t="s">
        <v>5</v>
      </c>
      <c r="D133" s="16"/>
      <c r="E133" s="16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8"/>
      <c r="U133" s="8"/>
      <c r="V133" s="61"/>
    </row>
    <row r="134" spans="1:22" ht="17.25" customHeight="1" x14ac:dyDescent="0.25">
      <c r="A134" s="141"/>
      <c r="B134" s="146"/>
      <c r="C134" s="61" t="s">
        <v>6</v>
      </c>
      <c r="D134" s="17"/>
      <c r="E134" s="17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8"/>
      <c r="U134" s="8"/>
      <c r="V134" s="61"/>
    </row>
    <row r="135" spans="1:22" ht="17.25" customHeight="1" x14ac:dyDescent="0.25">
      <c r="A135" s="141"/>
      <c r="B135" s="146"/>
      <c r="C135" s="60" t="s">
        <v>7</v>
      </c>
      <c r="D135" s="16"/>
      <c r="E135" s="16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8"/>
      <c r="U135" s="8"/>
      <c r="V135" s="61"/>
    </row>
    <row r="136" spans="1:22" ht="17.25" customHeight="1" x14ac:dyDescent="0.25">
      <c r="A136" s="141"/>
      <c r="B136" s="146"/>
      <c r="C136" s="60" t="s">
        <v>8</v>
      </c>
      <c r="D136" s="16"/>
      <c r="E136" s="16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8"/>
      <c r="U136" s="8"/>
      <c r="V136" s="61"/>
    </row>
    <row r="137" spans="1:22" ht="17.25" customHeight="1" x14ac:dyDescent="0.25">
      <c r="A137" s="141"/>
      <c r="B137" s="146"/>
      <c r="C137" s="60" t="s">
        <v>9</v>
      </c>
      <c r="D137" s="75">
        <v>4995.2367999999997</v>
      </c>
      <c r="E137" s="75">
        <v>4995.2367999999997</v>
      </c>
      <c r="F137" s="75">
        <f>'[12]приложение 1'!$I$143</f>
        <v>852.41766000000007</v>
      </c>
      <c r="G137" s="75">
        <f>'[12]приложение 1'!$J$143</f>
        <v>852.41766000000007</v>
      </c>
      <c r="H137" s="75">
        <f>[10]Бюджет!$G$36/1000</f>
        <v>3062.5682000000002</v>
      </c>
      <c r="I137" s="75">
        <f>[10]Бюджет!$H$36/1000</f>
        <v>3062.5682000000002</v>
      </c>
      <c r="J137" s="75">
        <f>I137-H137</f>
        <v>0</v>
      </c>
      <c r="K137" s="75">
        <v>59.920119999999997</v>
      </c>
      <c r="L137" s="75">
        <v>59.920119999999997</v>
      </c>
      <c r="M137" s="75">
        <v>572.23715000000004</v>
      </c>
      <c r="N137" s="75">
        <v>572.23715000000004</v>
      </c>
      <c r="O137" s="75">
        <v>1972.60034</v>
      </c>
      <c r="P137" s="75">
        <v>1972.57034</v>
      </c>
      <c r="Q137" s="75">
        <v>2934.7560100000001</v>
      </c>
      <c r="R137" s="75">
        <v>2934.7560100000001</v>
      </c>
      <c r="S137" s="75">
        <f t="shared" si="21"/>
        <v>0</v>
      </c>
      <c r="T137" s="8">
        <v>1972.57034</v>
      </c>
      <c r="U137" s="8">
        <v>1972.5734</v>
      </c>
      <c r="V137" s="61"/>
    </row>
    <row r="138" spans="1:22" ht="17.25" customHeight="1" x14ac:dyDescent="0.25">
      <c r="A138" s="173"/>
      <c r="B138" s="147"/>
      <c r="C138" s="60" t="s">
        <v>10</v>
      </c>
      <c r="D138" s="16"/>
      <c r="E138" s="16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58"/>
      <c r="U138" s="58"/>
      <c r="V138" s="61"/>
    </row>
    <row r="139" spans="1:22" ht="18.75" customHeight="1" x14ac:dyDescent="0.25">
      <c r="A139" s="140" t="s">
        <v>51</v>
      </c>
      <c r="B139" s="145" t="s">
        <v>23</v>
      </c>
      <c r="C139" s="60" t="s">
        <v>4</v>
      </c>
      <c r="D139" s="75">
        <f t="shared" ref="D139:G139" si="38">D144</f>
        <v>546.22837000000004</v>
      </c>
      <c r="E139" s="75">
        <f t="shared" si="38"/>
        <v>469.12837000000002</v>
      </c>
      <c r="F139" s="75">
        <f t="shared" si="38"/>
        <v>542.82611999999995</v>
      </c>
      <c r="G139" s="75">
        <f t="shared" si="38"/>
        <v>542.82611999999995</v>
      </c>
      <c r="H139" s="75">
        <f>H144</f>
        <v>1797.6483499999999</v>
      </c>
      <c r="I139" s="75">
        <f t="shared" ref="I139:U139" si="39">I144</f>
        <v>1797.6483499999999</v>
      </c>
      <c r="J139" s="75">
        <f t="shared" si="39"/>
        <v>0</v>
      </c>
      <c r="K139" s="75">
        <f t="shared" si="39"/>
        <v>88.333320000000001</v>
      </c>
      <c r="L139" s="75">
        <f t="shared" si="39"/>
        <v>88.333320000000001</v>
      </c>
      <c r="M139" s="75">
        <f t="shared" si="39"/>
        <v>220.83330000000001</v>
      </c>
      <c r="N139" s="75">
        <f t="shared" si="39"/>
        <v>220.83330000000001</v>
      </c>
      <c r="O139" s="75">
        <f t="shared" si="39"/>
        <v>353.33328</v>
      </c>
      <c r="P139" s="75">
        <f t="shared" si="39"/>
        <v>353.33328</v>
      </c>
      <c r="Q139" s="75">
        <f t="shared" si="39"/>
        <v>777.25054999999998</v>
      </c>
      <c r="R139" s="75">
        <f t="shared" si="39"/>
        <v>777.25054999999998</v>
      </c>
      <c r="S139" s="75">
        <f t="shared" si="21"/>
        <v>0</v>
      </c>
      <c r="T139" s="75">
        <f t="shared" si="39"/>
        <v>1015.03416</v>
      </c>
      <c r="U139" s="75">
        <f t="shared" si="39"/>
        <v>1015.03416</v>
      </c>
      <c r="V139" s="61"/>
    </row>
    <row r="140" spans="1:22" ht="18.75" customHeight="1" x14ac:dyDescent="0.25">
      <c r="A140" s="141"/>
      <c r="B140" s="146"/>
      <c r="C140" s="60" t="s">
        <v>5</v>
      </c>
      <c r="D140" s="16"/>
      <c r="E140" s="16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58"/>
      <c r="U140" s="58"/>
      <c r="V140" s="61"/>
    </row>
    <row r="141" spans="1:22" ht="18.75" customHeight="1" x14ac:dyDescent="0.25">
      <c r="A141" s="141"/>
      <c r="B141" s="146"/>
      <c r="C141" s="61" t="s">
        <v>6</v>
      </c>
      <c r="D141" s="17"/>
      <c r="E141" s="17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58"/>
      <c r="U141" s="58"/>
      <c r="V141" s="61"/>
    </row>
    <row r="142" spans="1:22" ht="18.75" customHeight="1" x14ac:dyDescent="0.25">
      <c r="A142" s="141"/>
      <c r="B142" s="146"/>
      <c r="C142" s="60" t="s">
        <v>7</v>
      </c>
      <c r="D142" s="16"/>
      <c r="E142" s="16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58"/>
      <c r="U142" s="58"/>
      <c r="V142" s="61"/>
    </row>
    <row r="143" spans="1:22" ht="18.75" customHeight="1" x14ac:dyDescent="0.25">
      <c r="A143" s="141"/>
      <c r="B143" s="146"/>
      <c r="C143" s="60" t="s">
        <v>8</v>
      </c>
      <c r="D143" s="16"/>
      <c r="E143" s="16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58"/>
      <c r="U143" s="58"/>
      <c r="V143" s="61"/>
    </row>
    <row r="144" spans="1:22" ht="18.75" customHeight="1" x14ac:dyDescent="0.25">
      <c r="A144" s="141"/>
      <c r="B144" s="146"/>
      <c r="C144" s="60" t="s">
        <v>9</v>
      </c>
      <c r="D144" s="8">
        <v>546.22837000000004</v>
      </c>
      <c r="E144" s="8">
        <v>469.12837000000002</v>
      </c>
      <c r="F144" s="75">
        <f>'[12]приложение 1'!$I$150</f>
        <v>542.82611999999995</v>
      </c>
      <c r="G144" s="75">
        <f>'[12]приложение 1'!$J$150</f>
        <v>542.82611999999995</v>
      </c>
      <c r="H144" s="75">
        <f>[10]Бюджет!$G$37/1000+[10]Бюджет!$G$38/1000</f>
        <v>1797.6483499999999</v>
      </c>
      <c r="I144" s="75">
        <f>[10]Бюджет!$H$37/1000+[10]Бюджет!$H$38/1000</f>
        <v>1797.6483499999999</v>
      </c>
      <c r="J144" s="75">
        <f>I144-H144</f>
        <v>0</v>
      </c>
      <c r="K144" s="75">
        <v>88.333320000000001</v>
      </c>
      <c r="L144" s="75">
        <v>88.333320000000001</v>
      </c>
      <c r="M144" s="75">
        <f>K144+132.49998</f>
        <v>220.83330000000001</v>
      </c>
      <c r="N144" s="75">
        <v>220.83330000000001</v>
      </c>
      <c r="O144" s="75">
        <f>M144+132.49998</f>
        <v>353.33328</v>
      </c>
      <c r="P144" s="75">
        <v>353.33328</v>
      </c>
      <c r="Q144" s="75">
        <v>777.25054999999998</v>
      </c>
      <c r="R144" s="75">
        <v>777.25054999999998</v>
      </c>
      <c r="S144" s="75">
        <f t="shared" ref="S144:S202" si="40">R144-Q144</f>
        <v>0</v>
      </c>
      <c r="T144" s="8">
        <v>1015.03416</v>
      </c>
      <c r="U144" s="8">
        <v>1015.03416</v>
      </c>
      <c r="V144" s="61"/>
    </row>
    <row r="145" spans="1:22" ht="18.75" customHeight="1" x14ac:dyDescent="0.25">
      <c r="A145" s="173"/>
      <c r="B145" s="147"/>
      <c r="C145" s="60" t="s">
        <v>10</v>
      </c>
      <c r="D145" s="9"/>
      <c r="E145" s="9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58"/>
      <c r="U145" s="58"/>
      <c r="V145" s="61"/>
    </row>
    <row r="146" spans="1:22" ht="17.25" customHeight="1" x14ac:dyDescent="0.25">
      <c r="A146" s="140" t="s">
        <v>52</v>
      </c>
      <c r="B146" s="145" t="s">
        <v>24</v>
      </c>
      <c r="C146" s="60" t="s">
        <v>4</v>
      </c>
      <c r="D146" s="75">
        <f t="shared" ref="D146:G146" si="41">D149</f>
        <v>257.39999999999998</v>
      </c>
      <c r="E146" s="75">
        <f t="shared" si="41"/>
        <v>256.46089999999998</v>
      </c>
      <c r="F146" s="75">
        <f t="shared" si="41"/>
        <v>99.506419999999991</v>
      </c>
      <c r="G146" s="75">
        <f t="shared" si="41"/>
        <v>99.506419999999991</v>
      </c>
      <c r="H146" s="75">
        <f>H149</f>
        <v>266.60000000000002</v>
      </c>
      <c r="I146" s="75">
        <f t="shared" ref="I146:U146" si="42">I149</f>
        <v>266.60000000000002</v>
      </c>
      <c r="J146" s="75">
        <f t="shared" si="42"/>
        <v>0</v>
      </c>
      <c r="K146" s="75">
        <f t="shared" si="42"/>
        <v>0</v>
      </c>
      <c r="L146" s="75">
        <f t="shared" si="42"/>
        <v>0</v>
      </c>
      <c r="M146" s="75">
        <f t="shared" si="42"/>
        <v>0</v>
      </c>
      <c r="N146" s="75">
        <f t="shared" si="42"/>
        <v>0</v>
      </c>
      <c r="O146" s="75">
        <f t="shared" si="42"/>
        <v>133.30000000000001</v>
      </c>
      <c r="P146" s="75">
        <f t="shared" si="42"/>
        <v>0</v>
      </c>
      <c r="Q146" s="75">
        <f t="shared" si="42"/>
        <v>676.46299999999997</v>
      </c>
      <c r="R146" s="75">
        <f t="shared" si="42"/>
        <v>676.15449999999998</v>
      </c>
      <c r="S146" s="75">
        <f t="shared" si="40"/>
        <v>-0.3084999999999809</v>
      </c>
      <c r="T146" s="75">
        <f t="shared" si="42"/>
        <v>266.60000000000002</v>
      </c>
      <c r="U146" s="75">
        <f t="shared" si="42"/>
        <v>266.60000000000002</v>
      </c>
      <c r="V146" s="119" t="s">
        <v>318</v>
      </c>
    </row>
    <row r="147" spans="1:22" ht="17.25" customHeight="1" x14ac:dyDescent="0.25">
      <c r="A147" s="141"/>
      <c r="B147" s="146"/>
      <c r="C147" s="60" t="s">
        <v>5</v>
      </c>
      <c r="D147" s="9"/>
      <c r="E147" s="9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58"/>
      <c r="U147" s="58"/>
      <c r="V147" s="120"/>
    </row>
    <row r="148" spans="1:22" ht="17.25" customHeight="1" x14ac:dyDescent="0.25">
      <c r="A148" s="141"/>
      <c r="B148" s="146"/>
      <c r="C148" s="61" t="s">
        <v>6</v>
      </c>
      <c r="D148" s="10"/>
      <c r="E148" s="10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58"/>
      <c r="U148" s="58"/>
      <c r="V148" s="120"/>
    </row>
    <row r="149" spans="1:22" ht="17.25" customHeight="1" x14ac:dyDescent="0.25">
      <c r="A149" s="141"/>
      <c r="B149" s="146"/>
      <c r="C149" s="60" t="s">
        <v>7</v>
      </c>
      <c r="D149" s="8">
        <v>257.39999999999998</v>
      </c>
      <c r="E149" s="8">
        <v>256.46089999999998</v>
      </c>
      <c r="F149" s="75">
        <f>'[12]приложение 1'!$I$155</f>
        <v>99.506419999999991</v>
      </c>
      <c r="G149" s="75">
        <f>'[12]приложение 1'!$J$155</f>
        <v>99.506419999999991</v>
      </c>
      <c r="H149" s="75">
        <f>[10]Бюджет!$G$23/1000</f>
        <v>266.60000000000002</v>
      </c>
      <c r="I149" s="75">
        <f>[10]Бюджет!$H$23/1000</f>
        <v>266.60000000000002</v>
      </c>
      <c r="J149" s="75">
        <f>I149-H149</f>
        <v>0</v>
      </c>
      <c r="K149" s="75">
        <v>0</v>
      </c>
      <c r="L149" s="75">
        <v>0</v>
      </c>
      <c r="M149" s="75">
        <v>0</v>
      </c>
      <c r="N149" s="75">
        <v>0</v>
      </c>
      <c r="O149" s="75">
        <v>133.30000000000001</v>
      </c>
      <c r="P149" s="75">
        <v>0</v>
      </c>
      <c r="Q149" s="75">
        <f>74.26709+22.42866+579.76725</f>
        <v>676.46299999999997</v>
      </c>
      <c r="R149" s="75">
        <f>74.26709+22.42866+579.45875</f>
        <v>676.15449999999998</v>
      </c>
      <c r="S149" s="75">
        <f t="shared" si="40"/>
        <v>-0.3084999999999809</v>
      </c>
      <c r="T149" s="8">
        <v>266.60000000000002</v>
      </c>
      <c r="U149" s="8">
        <v>266.60000000000002</v>
      </c>
      <c r="V149" s="120"/>
    </row>
    <row r="150" spans="1:22" ht="17.25" customHeight="1" x14ac:dyDescent="0.25">
      <c r="A150" s="141"/>
      <c r="B150" s="146"/>
      <c r="C150" s="60" t="s">
        <v>8</v>
      </c>
      <c r="D150" s="9"/>
      <c r="E150" s="9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58"/>
      <c r="U150" s="58"/>
      <c r="V150" s="120"/>
    </row>
    <row r="151" spans="1:22" ht="17.25" customHeight="1" x14ac:dyDescent="0.25">
      <c r="A151" s="141"/>
      <c r="B151" s="146"/>
      <c r="C151" s="60" t="s">
        <v>9</v>
      </c>
      <c r="D151" s="9"/>
      <c r="E151" s="9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8"/>
      <c r="U151" s="8"/>
      <c r="V151" s="120"/>
    </row>
    <row r="152" spans="1:22" ht="17.25" customHeight="1" x14ac:dyDescent="0.25">
      <c r="A152" s="173"/>
      <c r="B152" s="147"/>
      <c r="C152" s="60" t="s">
        <v>10</v>
      </c>
      <c r="D152" s="9"/>
      <c r="E152" s="9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58"/>
      <c r="U152" s="58"/>
      <c r="V152" s="121"/>
    </row>
    <row r="153" spans="1:22" ht="17.25" customHeight="1" x14ac:dyDescent="0.25">
      <c r="A153" s="140" t="s">
        <v>53</v>
      </c>
      <c r="B153" s="145" t="s">
        <v>25</v>
      </c>
      <c r="C153" s="60" t="s">
        <v>4</v>
      </c>
      <c r="D153" s="75">
        <f t="shared" ref="D153:G153" si="43">D158</f>
        <v>767.99554000000001</v>
      </c>
      <c r="E153" s="75">
        <f t="shared" si="43"/>
        <v>767.94903999999997</v>
      </c>
      <c r="F153" s="75">
        <f t="shared" si="43"/>
        <v>466.67</v>
      </c>
      <c r="G153" s="75">
        <f t="shared" si="43"/>
        <v>466.67</v>
      </c>
      <c r="H153" s="75">
        <f>H158</f>
        <v>768.72162000000003</v>
      </c>
      <c r="I153" s="75">
        <f t="shared" ref="I153:U153" si="44">I158</f>
        <v>766.81006000000002</v>
      </c>
      <c r="J153" s="75">
        <f t="shared" si="44"/>
        <v>-1.9115600000000086</v>
      </c>
      <c r="K153" s="75">
        <f t="shared" si="44"/>
        <v>128.55950000000001</v>
      </c>
      <c r="L153" s="75">
        <f t="shared" si="44"/>
        <v>128.55950000000001</v>
      </c>
      <c r="M153" s="75">
        <f t="shared" si="44"/>
        <v>449.95825000000002</v>
      </c>
      <c r="N153" s="75">
        <f t="shared" si="44"/>
        <v>449.95825000000002</v>
      </c>
      <c r="O153" s="75">
        <f t="shared" si="44"/>
        <v>771.16947000000005</v>
      </c>
      <c r="P153" s="75">
        <f t="shared" si="44"/>
        <v>771.16947000000005</v>
      </c>
      <c r="Q153" s="75">
        <f t="shared" si="44"/>
        <v>1038.3349700000001</v>
      </c>
      <c r="R153" s="75">
        <f t="shared" si="44"/>
        <v>1038.3349700000001</v>
      </c>
      <c r="S153" s="75">
        <f t="shared" si="40"/>
        <v>0</v>
      </c>
      <c r="T153" s="75">
        <f t="shared" si="44"/>
        <v>771.35699999999997</v>
      </c>
      <c r="U153" s="75">
        <f t="shared" si="44"/>
        <v>771.35699999999997</v>
      </c>
      <c r="V153" s="61"/>
    </row>
    <row r="154" spans="1:22" ht="17.25" customHeight="1" x14ac:dyDescent="0.25">
      <c r="A154" s="141"/>
      <c r="B154" s="146"/>
      <c r="C154" s="60" t="s">
        <v>5</v>
      </c>
      <c r="D154" s="9"/>
      <c r="E154" s="9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58"/>
      <c r="U154" s="58"/>
      <c r="V154" s="61"/>
    </row>
    <row r="155" spans="1:22" ht="17.25" customHeight="1" x14ac:dyDescent="0.25">
      <c r="A155" s="141"/>
      <c r="B155" s="146"/>
      <c r="C155" s="61" t="s">
        <v>6</v>
      </c>
      <c r="D155" s="10"/>
      <c r="E155" s="10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58"/>
      <c r="U155" s="58"/>
      <c r="V155" s="61"/>
    </row>
    <row r="156" spans="1:22" ht="17.25" customHeight="1" x14ac:dyDescent="0.25">
      <c r="A156" s="141"/>
      <c r="B156" s="146"/>
      <c r="C156" s="60" t="s">
        <v>7</v>
      </c>
      <c r="D156" s="9"/>
      <c r="E156" s="9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58"/>
      <c r="U156" s="58"/>
      <c r="V156" s="61"/>
    </row>
    <row r="157" spans="1:22" ht="17.25" customHeight="1" x14ac:dyDescent="0.25">
      <c r="A157" s="141"/>
      <c r="B157" s="146"/>
      <c r="C157" s="60" t="s">
        <v>8</v>
      </c>
      <c r="D157" s="9"/>
      <c r="E157" s="9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58"/>
      <c r="U157" s="58"/>
      <c r="V157" s="61"/>
    </row>
    <row r="158" spans="1:22" ht="17.25" customHeight="1" x14ac:dyDescent="0.25">
      <c r="A158" s="141"/>
      <c r="B158" s="146"/>
      <c r="C158" s="60" t="s">
        <v>9</v>
      </c>
      <c r="D158" s="8">
        <v>767.99554000000001</v>
      </c>
      <c r="E158" s="8">
        <v>767.94903999999997</v>
      </c>
      <c r="F158" s="75">
        <f>'[12]приложение 1'!$I$164</f>
        <v>466.67</v>
      </c>
      <c r="G158" s="75">
        <f>'[12]приложение 1'!$J$164</f>
        <v>466.67</v>
      </c>
      <c r="H158" s="75">
        <f>[10]Бюджет!$G$42/1000</f>
        <v>768.72162000000003</v>
      </c>
      <c r="I158" s="75">
        <f>[10]Бюджет!$H$42/1000</f>
        <v>766.81006000000002</v>
      </c>
      <c r="J158" s="75">
        <f>I158-H158</f>
        <v>-1.9115600000000086</v>
      </c>
      <c r="K158" s="75">
        <v>128.55950000000001</v>
      </c>
      <c r="L158" s="75">
        <v>128.55950000000001</v>
      </c>
      <c r="M158" s="75">
        <v>449.95825000000002</v>
      </c>
      <c r="N158" s="75">
        <v>449.95825000000002</v>
      </c>
      <c r="O158" s="75">
        <v>771.16947000000005</v>
      </c>
      <c r="P158" s="75">
        <v>771.16947000000005</v>
      </c>
      <c r="Q158" s="75">
        <v>1038.3349700000001</v>
      </c>
      <c r="R158" s="75">
        <v>1038.3349700000001</v>
      </c>
      <c r="S158" s="75">
        <f t="shared" si="40"/>
        <v>0</v>
      </c>
      <c r="T158" s="8">
        <v>771.35699999999997</v>
      </c>
      <c r="U158" s="8">
        <v>771.35699999999997</v>
      </c>
      <c r="V158" s="61"/>
    </row>
    <row r="159" spans="1:22" ht="17.25" customHeight="1" x14ac:dyDescent="0.25">
      <c r="A159" s="173"/>
      <c r="B159" s="147"/>
      <c r="C159" s="60" t="s">
        <v>10</v>
      </c>
      <c r="D159" s="9"/>
      <c r="E159" s="9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58"/>
      <c r="U159" s="58"/>
      <c r="V159" s="61"/>
    </row>
    <row r="160" spans="1:22" ht="18.75" customHeight="1" x14ac:dyDescent="0.25">
      <c r="A160" s="140" t="s">
        <v>54</v>
      </c>
      <c r="B160" s="145" t="s">
        <v>268</v>
      </c>
      <c r="C160" s="60" t="s">
        <v>4</v>
      </c>
      <c r="D160" s="75">
        <f t="shared" ref="D160:G160" si="45">D165</f>
        <v>3774.2879899999998</v>
      </c>
      <c r="E160" s="75">
        <f t="shared" si="45"/>
        <v>3774.2879899999998</v>
      </c>
      <c r="F160" s="75">
        <f t="shared" si="45"/>
        <v>429.72388000000001</v>
      </c>
      <c r="G160" s="75">
        <f t="shared" si="45"/>
        <v>429.72388000000001</v>
      </c>
      <c r="H160" s="75">
        <f>H165</f>
        <v>2857.32411</v>
      </c>
      <c r="I160" s="75">
        <f t="shared" ref="I160:U160" si="46">I165</f>
        <v>2857.32411</v>
      </c>
      <c r="J160" s="75">
        <f t="shared" si="46"/>
        <v>0</v>
      </c>
      <c r="K160" s="75">
        <f t="shared" si="46"/>
        <v>316.77199999999999</v>
      </c>
      <c r="L160" s="75">
        <f t="shared" si="46"/>
        <v>316.77199999999999</v>
      </c>
      <c r="M160" s="75">
        <f t="shared" si="46"/>
        <v>1703.0717500000001</v>
      </c>
      <c r="N160" s="75">
        <f t="shared" si="46"/>
        <v>1703.0717500000001</v>
      </c>
      <c r="O160" s="75">
        <f t="shared" si="46"/>
        <v>3920.4366100000002</v>
      </c>
      <c r="P160" s="75">
        <f t="shared" si="46"/>
        <v>3920.4366100000002</v>
      </c>
      <c r="Q160" s="75">
        <f t="shared" si="46"/>
        <v>5898.5521699999999</v>
      </c>
      <c r="R160" s="75">
        <f t="shared" si="46"/>
        <v>5898.5521699999999</v>
      </c>
      <c r="S160" s="75">
        <f t="shared" si="40"/>
        <v>0</v>
      </c>
      <c r="T160" s="75">
        <f t="shared" si="46"/>
        <v>4198.1950200000001</v>
      </c>
      <c r="U160" s="75">
        <f t="shared" si="46"/>
        <v>4198.1950200000001</v>
      </c>
      <c r="V160" s="61"/>
    </row>
    <row r="161" spans="1:22" ht="18.75" customHeight="1" x14ac:dyDescent="0.25">
      <c r="A161" s="141"/>
      <c r="B161" s="146"/>
      <c r="C161" s="60" t="s">
        <v>5</v>
      </c>
      <c r="D161" s="9"/>
      <c r="E161" s="9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58"/>
      <c r="U161" s="58"/>
      <c r="V161" s="61"/>
    </row>
    <row r="162" spans="1:22" ht="18.75" customHeight="1" x14ac:dyDescent="0.25">
      <c r="A162" s="141"/>
      <c r="B162" s="146"/>
      <c r="C162" s="61" t="s">
        <v>6</v>
      </c>
      <c r="D162" s="10"/>
      <c r="E162" s="10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58"/>
      <c r="U162" s="58"/>
      <c r="V162" s="61"/>
    </row>
    <row r="163" spans="1:22" ht="18.75" customHeight="1" x14ac:dyDescent="0.25">
      <c r="A163" s="141"/>
      <c r="B163" s="146"/>
      <c r="C163" s="60" t="s">
        <v>7</v>
      </c>
      <c r="D163" s="9"/>
      <c r="E163" s="9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58"/>
      <c r="U163" s="58"/>
      <c r="V163" s="61"/>
    </row>
    <row r="164" spans="1:22" ht="18.75" customHeight="1" x14ac:dyDescent="0.25">
      <c r="A164" s="141"/>
      <c r="B164" s="146"/>
      <c r="C164" s="60" t="s">
        <v>8</v>
      </c>
      <c r="D164" s="9"/>
      <c r="E164" s="9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58"/>
      <c r="U164" s="58"/>
      <c r="V164" s="61"/>
    </row>
    <row r="165" spans="1:22" ht="18.75" customHeight="1" x14ac:dyDescent="0.25">
      <c r="A165" s="141"/>
      <c r="B165" s="146"/>
      <c r="C165" s="60" t="s">
        <v>9</v>
      </c>
      <c r="D165" s="75">
        <v>3774.2879899999998</v>
      </c>
      <c r="E165" s="75">
        <v>3774.2879899999998</v>
      </c>
      <c r="F165" s="75">
        <f>'[12]приложение 1'!$I$171</f>
        <v>429.72388000000001</v>
      </c>
      <c r="G165" s="75">
        <f>'[12]приложение 1'!$J$171</f>
        <v>429.72388000000001</v>
      </c>
      <c r="H165" s="75">
        <f>[10]Бюджет!$G$40/1000</f>
        <v>2857.32411</v>
      </c>
      <c r="I165" s="75">
        <f>[10]Бюджет!$H$40/1000</f>
        <v>2857.32411</v>
      </c>
      <c r="J165" s="75">
        <f>I165-H165</f>
        <v>0</v>
      </c>
      <c r="K165" s="75">
        <v>316.77199999999999</v>
      </c>
      <c r="L165" s="75">
        <v>316.77199999999999</v>
      </c>
      <c r="M165" s="75">
        <v>1703.0717500000001</v>
      </c>
      <c r="N165" s="75">
        <v>1703.0717500000001</v>
      </c>
      <c r="O165" s="75">
        <v>3920.4366100000002</v>
      </c>
      <c r="P165" s="75">
        <v>3920.4366100000002</v>
      </c>
      <c r="Q165" s="75">
        <v>5898.5521699999999</v>
      </c>
      <c r="R165" s="75">
        <v>5898.5521699999999</v>
      </c>
      <c r="S165" s="75">
        <f t="shared" si="40"/>
        <v>0</v>
      </c>
      <c r="T165" s="8">
        <v>4198.1950200000001</v>
      </c>
      <c r="U165" s="8">
        <v>4198.1950200000001</v>
      </c>
      <c r="V165" s="61"/>
    </row>
    <row r="166" spans="1:22" ht="18.75" customHeight="1" x14ac:dyDescent="0.25">
      <c r="A166" s="173"/>
      <c r="B166" s="147"/>
      <c r="C166" s="60" t="s">
        <v>10</v>
      </c>
      <c r="D166" s="16"/>
      <c r="E166" s="16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58"/>
      <c r="U166" s="58"/>
      <c r="V166" s="61"/>
    </row>
    <row r="167" spans="1:22" ht="18.75" customHeight="1" x14ac:dyDescent="0.25">
      <c r="A167" s="140" t="s">
        <v>55</v>
      </c>
      <c r="B167" s="145" t="s">
        <v>269</v>
      </c>
      <c r="C167" s="60" t="s">
        <v>4</v>
      </c>
      <c r="D167" s="75">
        <f t="shared" ref="D167:G167" si="47">D172</f>
        <v>232.87137999999999</v>
      </c>
      <c r="E167" s="75">
        <f t="shared" si="47"/>
        <v>232.87137999999999</v>
      </c>
      <c r="F167" s="75">
        <f t="shared" si="47"/>
        <v>71.218570000000014</v>
      </c>
      <c r="G167" s="75">
        <f t="shared" si="47"/>
        <v>71.218570000000014</v>
      </c>
      <c r="H167" s="75">
        <f>H172</f>
        <v>790.27202999999997</v>
      </c>
      <c r="I167" s="75">
        <f t="shared" ref="I167:U167" si="48">I172</f>
        <v>790.27202999999997</v>
      </c>
      <c r="J167" s="75">
        <f t="shared" si="48"/>
        <v>0</v>
      </c>
      <c r="K167" s="75">
        <f t="shared" si="48"/>
        <v>142.53399999999999</v>
      </c>
      <c r="L167" s="75">
        <f t="shared" si="48"/>
        <v>142.53399999999999</v>
      </c>
      <c r="M167" s="75">
        <f t="shared" si="48"/>
        <v>252.84994</v>
      </c>
      <c r="N167" s="75">
        <f t="shared" si="48"/>
        <v>252.84994</v>
      </c>
      <c r="O167" s="75">
        <f t="shared" si="48"/>
        <v>368.43319000000002</v>
      </c>
      <c r="P167" s="75">
        <f t="shared" si="48"/>
        <v>368.43319000000002</v>
      </c>
      <c r="Q167" s="75">
        <f t="shared" si="48"/>
        <v>578.23833999999999</v>
      </c>
      <c r="R167" s="75">
        <f t="shared" si="48"/>
        <v>577.56559000000004</v>
      </c>
      <c r="S167" s="75">
        <f t="shared" si="40"/>
        <v>-0.67274999999995089</v>
      </c>
      <c r="T167" s="75">
        <f t="shared" si="48"/>
        <v>522.82989999999995</v>
      </c>
      <c r="U167" s="75">
        <f t="shared" si="48"/>
        <v>522.82989999999995</v>
      </c>
      <c r="V167" s="119" t="s">
        <v>319</v>
      </c>
    </row>
    <row r="168" spans="1:22" ht="18.75" customHeight="1" x14ac:dyDescent="0.25">
      <c r="A168" s="141"/>
      <c r="B168" s="146"/>
      <c r="C168" s="60" t="s">
        <v>5</v>
      </c>
      <c r="D168" s="9"/>
      <c r="E168" s="9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58"/>
      <c r="U168" s="58"/>
      <c r="V168" s="120"/>
    </row>
    <row r="169" spans="1:22" ht="18.75" customHeight="1" x14ac:dyDescent="0.25">
      <c r="A169" s="141"/>
      <c r="B169" s="146"/>
      <c r="C169" s="61" t="s">
        <v>6</v>
      </c>
      <c r="D169" s="10"/>
      <c r="E169" s="10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58"/>
      <c r="U169" s="58"/>
      <c r="V169" s="120"/>
    </row>
    <row r="170" spans="1:22" ht="18.75" customHeight="1" x14ac:dyDescent="0.25">
      <c r="A170" s="141"/>
      <c r="B170" s="146"/>
      <c r="C170" s="60" t="s">
        <v>7</v>
      </c>
      <c r="D170" s="9"/>
      <c r="E170" s="9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58"/>
      <c r="U170" s="58"/>
      <c r="V170" s="120"/>
    </row>
    <row r="171" spans="1:22" ht="18.75" customHeight="1" x14ac:dyDescent="0.25">
      <c r="A171" s="141"/>
      <c r="B171" s="146"/>
      <c r="C171" s="60" t="s">
        <v>8</v>
      </c>
      <c r="D171" s="9"/>
      <c r="E171" s="9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58"/>
      <c r="U171" s="58"/>
      <c r="V171" s="120"/>
    </row>
    <row r="172" spans="1:22" ht="18.75" customHeight="1" x14ac:dyDescent="0.25">
      <c r="A172" s="141"/>
      <c r="B172" s="146"/>
      <c r="C172" s="60" t="s">
        <v>9</v>
      </c>
      <c r="D172" s="8">
        <v>232.87137999999999</v>
      </c>
      <c r="E172" s="8">
        <v>232.87137999999999</v>
      </c>
      <c r="F172" s="75">
        <f>'[12]приложение 1'!$I$178</f>
        <v>71.218570000000014</v>
      </c>
      <c r="G172" s="75">
        <f>'[12]приложение 1'!$J$178</f>
        <v>71.218570000000014</v>
      </c>
      <c r="H172" s="75">
        <f>[10]Бюджет!$G$45/1000</f>
        <v>790.27202999999997</v>
      </c>
      <c r="I172" s="75">
        <f>[10]Бюджет!$H$45/1000</f>
        <v>790.27202999999997</v>
      </c>
      <c r="J172" s="75">
        <f>I172-H172</f>
        <v>0</v>
      </c>
      <c r="K172" s="75">
        <v>142.53399999999999</v>
      </c>
      <c r="L172" s="75">
        <v>142.53399999999999</v>
      </c>
      <c r="M172" s="75">
        <v>252.84994</v>
      </c>
      <c r="N172" s="75">
        <v>252.84994</v>
      </c>
      <c r="O172" s="75">
        <v>368.43319000000002</v>
      </c>
      <c r="P172" s="75">
        <v>368.43319000000002</v>
      </c>
      <c r="Q172" s="75">
        <v>578.23833999999999</v>
      </c>
      <c r="R172" s="75">
        <v>577.56559000000004</v>
      </c>
      <c r="S172" s="75">
        <f t="shared" si="40"/>
        <v>-0.67274999999995089</v>
      </c>
      <c r="T172" s="8">
        <v>522.82989999999995</v>
      </c>
      <c r="U172" s="8">
        <v>522.82989999999995</v>
      </c>
      <c r="V172" s="120"/>
    </row>
    <row r="173" spans="1:22" ht="18.75" customHeight="1" x14ac:dyDescent="0.25">
      <c r="A173" s="173"/>
      <c r="B173" s="147"/>
      <c r="C173" s="60" t="s">
        <v>10</v>
      </c>
      <c r="D173" s="9"/>
      <c r="E173" s="9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58"/>
      <c r="U173" s="58"/>
      <c r="V173" s="121"/>
    </row>
    <row r="174" spans="1:22" ht="21" customHeight="1" x14ac:dyDescent="0.25">
      <c r="A174" s="140" t="s">
        <v>56</v>
      </c>
      <c r="B174" s="145" t="s">
        <v>27</v>
      </c>
      <c r="C174" s="60" t="s">
        <v>4</v>
      </c>
      <c r="D174" s="75">
        <f>D179</f>
        <v>403.47075000000001</v>
      </c>
      <c r="E174" s="75">
        <f t="shared" ref="E174:U174" si="49">E179</f>
        <v>403.47075000000001</v>
      </c>
      <c r="F174" s="75">
        <f t="shared" si="49"/>
        <v>405.47636</v>
      </c>
      <c r="G174" s="75">
        <f t="shared" si="49"/>
        <v>405.47636</v>
      </c>
      <c r="H174" s="75">
        <f t="shared" si="49"/>
        <v>405.47636</v>
      </c>
      <c r="I174" s="75">
        <f t="shared" si="49"/>
        <v>405.47636</v>
      </c>
      <c r="J174" s="75">
        <f t="shared" si="49"/>
        <v>0</v>
      </c>
      <c r="K174" s="75">
        <f t="shared" si="49"/>
        <v>0</v>
      </c>
      <c r="L174" s="75">
        <f t="shared" si="49"/>
        <v>0</v>
      </c>
      <c r="M174" s="75">
        <f t="shared" si="49"/>
        <v>0</v>
      </c>
      <c r="N174" s="75">
        <f t="shared" si="49"/>
        <v>0</v>
      </c>
      <c r="O174" s="75">
        <f t="shared" si="49"/>
        <v>405.49993000000001</v>
      </c>
      <c r="P174" s="75">
        <f t="shared" si="49"/>
        <v>405.49993000000001</v>
      </c>
      <c r="Q174" s="75">
        <f t="shared" si="49"/>
        <v>405.49993000000001</v>
      </c>
      <c r="R174" s="75">
        <f t="shared" si="49"/>
        <v>405.49993000000001</v>
      </c>
      <c r="S174" s="75">
        <f t="shared" si="40"/>
        <v>0</v>
      </c>
      <c r="T174" s="75">
        <f t="shared" si="49"/>
        <v>405.49993000000001</v>
      </c>
      <c r="U174" s="75">
        <f t="shared" si="49"/>
        <v>405.49993000000001</v>
      </c>
      <c r="V174" s="61"/>
    </row>
    <row r="175" spans="1:22" ht="21" customHeight="1" x14ac:dyDescent="0.25">
      <c r="A175" s="141"/>
      <c r="B175" s="146"/>
      <c r="C175" s="60" t="s">
        <v>5</v>
      </c>
      <c r="D175" s="9"/>
      <c r="E175" s="9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58"/>
      <c r="U175" s="58"/>
      <c r="V175" s="61"/>
    </row>
    <row r="176" spans="1:22" ht="21" customHeight="1" x14ac:dyDescent="0.25">
      <c r="A176" s="141"/>
      <c r="B176" s="146"/>
      <c r="C176" s="61" t="s">
        <v>6</v>
      </c>
      <c r="D176" s="10"/>
      <c r="E176" s="10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58"/>
      <c r="U176" s="58"/>
      <c r="V176" s="61"/>
    </row>
    <row r="177" spans="1:22" ht="21" customHeight="1" x14ac:dyDescent="0.25">
      <c r="A177" s="141"/>
      <c r="B177" s="146"/>
      <c r="C177" s="60" t="s">
        <v>7</v>
      </c>
      <c r="D177" s="9"/>
      <c r="E177" s="9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58"/>
      <c r="U177" s="58"/>
      <c r="V177" s="61"/>
    </row>
    <row r="178" spans="1:22" ht="21" customHeight="1" x14ac:dyDescent="0.25">
      <c r="A178" s="141"/>
      <c r="B178" s="146"/>
      <c r="C178" s="60" t="s">
        <v>8</v>
      </c>
      <c r="D178" s="9"/>
      <c r="E178" s="9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58"/>
      <c r="U178" s="58"/>
      <c r="V178" s="61"/>
    </row>
    <row r="179" spans="1:22" ht="21" customHeight="1" x14ac:dyDescent="0.25">
      <c r="A179" s="141"/>
      <c r="B179" s="146"/>
      <c r="C179" s="60" t="s">
        <v>9</v>
      </c>
      <c r="D179" s="8">
        <v>403.47075000000001</v>
      </c>
      <c r="E179" s="8">
        <v>403.47075000000001</v>
      </c>
      <c r="F179" s="75">
        <f>'[12]приложение 1'!$I$185</f>
        <v>405.47636</v>
      </c>
      <c r="G179" s="75">
        <f>'[12]приложение 1'!$J$185</f>
        <v>405.47636</v>
      </c>
      <c r="H179" s="75">
        <f>[10]Бюджет!$G$41/1000</f>
        <v>405.47636</v>
      </c>
      <c r="I179" s="75">
        <f>[10]Бюджет!$H$41/1000</f>
        <v>405.47636</v>
      </c>
      <c r="J179" s="75">
        <f>I179-H179</f>
        <v>0</v>
      </c>
      <c r="K179" s="75">
        <v>0</v>
      </c>
      <c r="L179" s="75">
        <v>0</v>
      </c>
      <c r="M179" s="75">
        <v>0</v>
      </c>
      <c r="N179" s="75">
        <v>0</v>
      </c>
      <c r="O179" s="75">
        <v>405.49993000000001</v>
      </c>
      <c r="P179" s="75">
        <v>405.49993000000001</v>
      </c>
      <c r="Q179" s="75">
        <v>405.49993000000001</v>
      </c>
      <c r="R179" s="75">
        <v>405.49993000000001</v>
      </c>
      <c r="S179" s="75">
        <f t="shared" si="40"/>
        <v>0</v>
      </c>
      <c r="T179" s="8">
        <v>405.49993000000001</v>
      </c>
      <c r="U179" s="8">
        <v>405.49993000000001</v>
      </c>
      <c r="V179" s="61"/>
    </row>
    <row r="180" spans="1:22" ht="21" customHeight="1" x14ac:dyDescent="0.25">
      <c r="A180" s="173"/>
      <c r="B180" s="147"/>
      <c r="C180" s="60" t="s">
        <v>10</v>
      </c>
      <c r="D180" s="16"/>
      <c r="E180" s="16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58"/>
      <c r="U180" s="58"/>
      <c r="V180" s="61"/>
    </row>
    <row r="181" spans="1:22" ht="21" customHeight="1" x14ac:dyDescent="0.25">
      <c r="A181" s="140" t="s">
        <v>57</v>
      </c>
      <c r="B181" s="145" t="s">
        <v>28</v>
      </c>
      <c r="C181" s="60" t="s">
        <v>4</v>
      </c>
      <c r="D181" s="75">
        <f t="shared" ref="D181:G181" si="50">D186</f>
        <v>35.519999999999996</v>
      </c>
      <c r="E181" s="75">
        <f t="shared" si="50"/>
        <v>7.63</v>
      </c>
      <c r="F181" s="75">
        <f t="shared" si="50"/>
        <v>8.7632600000000007</v>
      </c>
      <c r="G181" s="75">
        <f t="shared" si="50"/>
        <v>8.7632600000000007</v>
      </c>
      <c r="H181" s="75">
        <f>H186</f>
        <v>8.7632600000000007</v>
      </c>
      <c r="I181" s="75">
        <f t="shared" ref="I181:U181" si="51">I186</f>
        <v>8.7632600000000007</v>
      </c>
      <c r="J181" s="75">
        <f t="shared" si="51"/>
        <v>0</v>
      </c>
      <c r="K181" s="75">
        <f t="shared" si="51"/>
        <v>0</v>
      </c>
      <c r="L181" s="75">
        <f t="shared" si="51"/>
        <v>0</v>
      </c>
      <c r="M181" s="75">
        <f t="shared" si="51"/>
        <v>18.115110000000001</v>
      </c>
      <c r="N181" s="75">
        <f t="shared" si="51"/>
        <v>18.115110000000001</v>
      </c>
      <c r="O181" s="75">
        <f t="shared" si="51"/>
        <v>18.115110000000001</v>
      </c>
      <c r="P181" s="75">
        <f t="shared" si="51"/>
        <v>18.115110000000001</v>
      </c>
      <c r="Q181" s="75">
        <f t="shared" si="51"/>
        <v>35.520000000000003</v>
      </c>
      <c r="R181" s="75">
        <f t="shared" si="51"/>
        <v>18.115110000000001</v>
      </c>
      <c r="S181" s="75">
        <f t="shared" si="40"/>
        <v>-17.404890000000002</v>
      </c>
      <c r="T181" s="75">
        <f t="shared" si="51"/>
        <v>35.520000000000003</v>
      </c>
      <c r="U181" s="75">
        <f t="shared" si="51"/>
        <v>35.520000000000003</v>
      </c>
      <c r="V181" s="119" t="s">
        <v>320</v>
      </c>
    </row>
    <row r="182" spans="1:22" ht="21" customHeight="1" x14ac:dyDescent="0.25">
      <c r="A182" s="141"/>
      <c r="B182" s="146"/>
      <c r="C182" s="60" t="s">
        <v>5</v>
      </c>
      <c r="D182" s="9"/>
      <c r="E182" s="9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58"/>
      <c r="U182" s="58"/>
      <c r="V182" s="120"/>
    </row>
    <row r="183" spans="1:22" ht="21" customHeight="1" x14ac:dyDescent="0.25">
      <c r="A183" s="141"/>
      <c r="B183" s="146"/>
      <c r="C183" s="61" t="s">
        <v>6</v>
      </c>
      <c r="D183" s="10"/>
      <c r="E183" s="10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58"/>
      <c r="U183" s="58"/>
      <c r="V183" s="120"/>
    </row>
    <row r="184" spans="1:22" ht="21" customHeight="1" x14ac:dyDescent="0.25">
      <c r="A184" s="141"/>
      <c r="B184" s="146"/>
      <c r="C184" s="60" t="s">
        <v>7</v>
      </c>
      <c r="D184" s="9"/>
      <c r="E184" s="9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58"/>
      <c r="U184" s="58"/>
      <c r="V184" s="120"/>
    </row>
    <row r="185" spans="1:22" ht="21" customHeight="1" x14ac:dyDescent="0.25">
      <c r="A185" s="141"/>
      <c r="B185" s="146"/>
      <c r="C185" s="60" t="s">
        <v>8</v>
      </c>
      <c r="D185" s="9"/>
      <c r="E185" s="9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58"/>
      <c r="U185" s="58"/>
      <c r="V185" s="120"/>
    </row>
    <row r="186" spans="1:22" ht="21" customHeight="1" x14ac:dyDescent="0.25">
      <c r="A186" s="141"/>
      <c r="B186" s="146"/>
      <c r="C186" s="60" t="s">
        <v>9</v>
      </c>
      <c r="D186" s="8">
        <v>35.519999999999996</v>
      </c>
      <c r="E186" s="8">
        <v>7.63</v>
      </c>
      <c r="F186" s="75">
        <f>'[12]приложение 1'!$I$192</f>
        <v>8.7632600000000007</v>
      </c>
      <c r="G186" s="75">
        <f>'[12]приложение 1'!$J$192</f>
        <v>8.7632600000000007</v>
      </c>
      <c r="H186" s="75">
        <f>[10]Бюджет!$G$50/1000</f>
        <v>8.7632600000000007</v>
      </c>
      <c r="I186" s="75">
        <f>[10]Бюджет!$H$50/1000</f>
        <v>8.7632600000000007</v>
      </c>
      <c r="J186" s="75">
        <f>I186-H186</f>
        <v>0</v>
      </c>
      <c r="K186" s="75">
        <v>0</v>
      </c>
      <c r="L186" s="75">
        <v>0</v>
      </c>
      <c r="M186" s="75">
        <v>18.115110000000001</v>
      </c>
      <c r="N186" s="75">
        <v>18.115110000000001</v>
      </c>
      <c r="O186" s="75">
        <v>18.115110000000001</v>
      </c>
      <c r="P186" s="75">
        <v>18.115110000000001</v>
      </c>
      <c r="Q186" s="75">
        <v>35.520000000000003</v>
      </c>
      <c r="R186" s="75">
        <v>18.115110000000001</v>
      </c>
      <c r="S186" s="75">
        <f t="shared" si="40"/>
        <v>-17.404890000000002</v>
      </c>
      <c r="T186" s="8">
        <v>35.520000000000003</v>
      </c>
      <c r="U186" s="8">
        <v>35.520000000000003</v>
      </c>
      <c r="V186" s="120"/>
    </row>
    <row r="187" spans="1:22" ht="21" customHeight="1" x14ac:dyDescent="0.25">
      <c r="A187" s="173"/>
      <c r="B187" s="147"/>
      <c r="C187" s="60" t="s">
        <v>10</v>
      </c>
      <c r="D187" s="9"/>
      <c r="E187" s="9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58"/>
      <c r="U187" s="58"/>
      <c r="V187" s="120"/>
    </row>
    <row r="188" spans="1:22" ht="21" customHeight="1" x14ac:dyDescent="0.25">
      <c r="A188" s="140" t="s">
        <v>58</v>
      </c>
      <c r="B188" s="145" t="s">
        <v>29</v>
      </c>
      <c r="C188" s="60" t="s">
        <v>4</v>
      </c>
      <c r="D188" s="75">
        <f t="shared" ref="D188:G188" si="52">D191</f>
        <v>40.4268</v>
      </c>
      <c r="E188" s="75">
        <f t="shared" si="52"/>
        <v>40.4268</v>
      </c>
      <c r="F188" s="75">
        <f t="shared" si="52"/>
        <v>0</v>
      </c>
      <c r="G188" s="75">
        <f t="shared" si="52"/>
        <v>0</v>
      </c>
      <c r="H188" s="75">
        <f>H191</f>
        <v>43.900539999999999</v>
      </c>
      <c r="I188" s="75">
        <f t="shared" ref="I188:U188" si="53">I191</f>
        <v>43.900539999999999</v>
      </c>
      <c r="J188" s="75">
        <f t="shared" si="53"/>
        <v>0</v>
      </c>
      <c r="K188" s="75">
        <f t="shared" si="53"/>
        <v>0</v>
      </c>
      <c r="L188" s="75">
        <f t="shared" si="53"/>
        <v>0</v>
      </c>
      <c r="M188" s="75">
        <f t="shared" si="53"/>
        <v>0</v>
      </c>
      <c r="N188" s="75">
        <f t="shared" si="53"/>
        <v>0</v>
      </c>
      <c r="O188" s="75">
        <f t="shared" si="53"/>
        <v>86.903090000000006</v>
      </c>
      <c r="P188" s="75">
        <f t="shared" si="53"/>
        <v>86.903090000000006</v>
      </c>
      <c r="Q188" s="75">
        <f t="shared" si="53"/>
        <v>86.903189999999995</v>
      </c>
      <c r="R188" s="75">
        <f t="shared" si="53"/>
        <v>86.903090000000006</v>
      </c>
      <c r="S188" s="75">
        <f t="shared" si="40"/>
        <v>-9.9999999989108801E-5</v>
      </c>
      <c r="T188" s="75">
        <f t="shared" si="53"/>
        <v>170.4</v>
      </c>
      <c r="U188" s="75">
        <f t="shared" si="53"/>
        <v>170.4</v>
      </c>
      <c r="V188" s="120"/>
    </row>
    <row r="189" spans="1:22" ht="21" customHeight="1" x14ac:dyDescent="0.25">
      <c r="A189" s="141"/>
      <c r="B189" s="146"/>
      <c r="C189" s="60" t="s">
        <v>5</v>
      </c>
      <c r="D189" s="9"/>
      <c r="E189" s="9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58"/>
      <c r="U189" s="58"/>
      <c r="V189" s="120"/>
    </row>
    <row r="190" spans="1:22" ht="21" customHeight="1" x14ac:dyDescent="0.25">
      <c r="A190" s="141"/>
      <c r="B190" s="146"/>
      <c r="C190" s="61" t="s">
        <v>6</v>
      </c>
      <c r="D190" s="10"/>
      <c r="E190" s="10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58"/>
      <c r="U190" s="58"/>
      <c r="V190" s="120"/>
    </row>
    <row r="191" spans="1:22" ht="21" customHeight="1" x14ac:dyDescent="0.25">
      <c r="A191" s="141"/>
      <c r="B191" s="146"/>
      <c r="C191" s="60" t="s">
        <v>7</v>
      </c>
      <c r="D191" s="75">
        <v>40.4268</v>
      </c>
      <c r="E191" s="8">
        <v>40.4268</v>
      </c>
      <c r="F191" s="75">
        <f>0</f>
        <v>0</v>
      </c>
      <c r="G191" s="75">
        <v>0</v>
      </c>
      <c r="H191" s="75">
        <f>[10]Бюджет!$G$24/1000</f>
        <v>43.900539999999999</v>
      </c>
      <c r="I191" s="75">
        <f>[10]Бюджет!$H$24/1000</f>
        <v>43.900539999999999</v>
      </c>
      <c r="J191" s="75">
        <f>I191-H191</f>
        <v>0</v>
      </c>
      <c r="K191" s="75">
        <v>0</v>
      </c>
      <c r="L191" s="75">
        <v>0</v>
      </c>
      <c r="M191" s="75">
        <v>0</v>
      </c>
      <c r="N191" s="75">
        <v>0</v>
      </c>
      <c r="O191" s="75">
        <v>86.903090000000006</v>
      </c>
      <c r="P191" s="75">
        <v>86.903090000000006</v>
      </c>
      <c r="Q191" s="75">
        <v>86.903189999999995</v>
      </c>
      <c r="R191" s="75">
        <v>86.903090000000006</v>
      </c>
      <c r="S191" s="75">
        <f t="shared" si="40"/>
        <v>-9.9999999989108801E-5</v>
      </c>
      <c r="T191" s="8">
        <v>170.4</v>
      </c>
      <c r="U191" s="8">
        <v>170.4</v>
      </c>
      <c r="V191" s="120"/>
    </row>
    <row r="192" spans="1:22" ht="21" customHeight="1" x14ac:dyDescent="0.25">
      <c r="A192" s="141"/>
      <c r="B192" s="146"/>
      <c r="C192" s="60" t="s">
        <v>8</v>
      </c>
      <c r="D192" s="9"/>
      <c r="E192" s="9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58"/>
      <c r="U192" s="58"/>
      <c r="V192" s="120"/>
    </row>
    <row r="193" spans="1:22" ht="21" customHeight="1" x14ac:dyDescent="0.25">
      <c r="A193" s="141"/>
      <c r="B193" s="146"/>
      <c r="C193" s="60" t="s">
        <v>9</v>
      </c>
      <c r="D193" s="9"/>
      <c r="E193" s="9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8"/>
      <c r="U193" s="8"/>
      <c r="V193" s="120"/>
    </row>
    <row r="194" spans="1:22" ht="21" customHeight="1" x14ac:dyDescent="0.25">
      <c r="A194" s="173"/>
      <c r="B194" s="147"/>
      <c r="C194" s="60" t="s">
        <v>10</v>
      </c>
      <c r="D194" s="9"/>
      <c r="E194" s="9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58"/>
      <c r="U194" s="58"/>
      <c r="V194" s="121"/>
    </row>
    <row r="195" spans="1:22" s="24" customFormat="1" ht="21" hidden="1" customHeight="1" x14ac:dyDescent="0.25">
      <c r="A195" s="140" t="s">
        <v>61</v>
      </c>
      <c r="B195" s="145" t="s">
        <v>84</v>
      </c>
      <c r="C195" s="60" t="s">
        <v>4</v>
      </c>
      <c r="D195" s="75">
        <f>D200</f>
        <v>97</v>
      </c>
      <c r="E195" s="75">
        <f t="shared" ref="E195:U195" si="54">E200</f>
        <v>97</v>
      </c>
      <c r="F195" s="75">
        <f t="shared" si="54"/>
        <v>0</v>
      </c>
      <c r="G195" s="75">
        <f t="shared" si="54"/>
        <v>0</v>
      </c>
      <c r="H195" s="75">
        <f t="shared" si="54"/>
        <v>0</v>
      </c>
      <c r="I195" s="75">
        <f t="shared" si="54"/>
        <v>0</v>
      </c>
      <c r="J195" s="75">
        <f>I195-H195</f>
        <v>0</v>
      </c>
      <c r="K195" s="75"/>
      <c r="L195" s="75"/>
      <c r="M195" s="75"/>
      <c r="N195" s="75"/>
      <c r="O195" s="75"/>
      <c r="P195" s="75"/>
      <c r="Q195" s="75"/>
      <c r="R195" s="75"/>
      <c r="S195" s="75">
        <f t="shared" si="40"/>
        <v>0</v>
      </c>
      <c r="T195" s="75">
        <f t="shared" si="54"/>
        <v>0</v>
      </c>
      <c r="U195" s="75">
        <f t="shared" si="54"/>
        <v>0</v>
      </c>
      <c r="V195" s="23"/>
    </row>
    <row r="196" spans="1:22" s="24" customFormat="1" ht="21" hidden="1" customHeight="1" x14ac:dyDescent="0.25">
      <c r="A196" s="141"/>
      <c r="B196" s="146"/>
      <c r="C196" s="60" t="s">
        <v>5</v>
      </c>
      <c r="D196" s="9"/>
      <c r="E196" s="9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>
        <f t="shared" si="40"/>
        <v>0</v>
      </c>
      <c r="T196" s="58"/>
      <c r="U196" s="58"/>
      <c r="V196" s="23"/>
    </row>
    <row r="197" spans="1:22" s="24" customFormat="1" ht="21" hidden="1" customHeight="1" x14ac:dyDescent="0.25">
      <c r="A197" s="141"/>
      <c r="B197" s="146"/>
      <c r="C197" s="61" t="s">
        <v>6</v>
      </c>
      <c r="D197" s="9"/>
      <c r="E197" s="9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>
        <f t="shared" si="40"/>
        <v>0</v>
      </c>
      <c r="T197" s="58"/>
      <c r="U197" s="58"/>
      <c r="V197" s="23"/>
    </row>
    <row r="198" spans="1:22" s="24" customFormat="1" ht="21" hidden="1" customHeight="1" x14ac:dyDescent="0.25">
      <c r="A198" s="141"/>
      <c r="B198" s="146"/>
      <c r="C198" s="60" t="s">
        <v>7</v>
      </c>
      <c r="D198" s="9"/>
      <c r="E198" s="9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>
        <f t="shared" si="40"/>
        <v>0</v>
      </c>
      <c r="T198" s="58"/>
      <c r="U198" s="58"/>
      <c r="V198" s="23"/>
    </row>
    <row r="199" spans="1:22" s="24" customFormat="1" ht="21" hidden="1" customHeight="1" x14ac:dyDescent="0.25">
      <c r="A199" s="141"/>
      <c r="B199" s="146"/>
      <c r="C199" s="60" t="s">
        <v>8</v>
      </c>
      <c r="D199" s="9"/>
      <c r="E199" s="9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>
        <f t="shared" si="40"/>
        <v>0</v>
      </c>
      <c r="T199" s="58"/>
      <c r="U199" s="58"/>
      <c r="V199" s="23"/>
    </row>
    <row r="200" spans="1:22" s="24" customFormat="1" ht="21" hidden="1" customHeight="1" x14ac:dyDescent="0.25">
      <c r="A200" s="141"/>
      <c r="B200" s="146"/>
      <c r="C200" s="60" t="s">
        <v>9</v>
      </c>
      <c r="D200" s="75">
        <v>97</v>
      </c>
      <c r="E200" s="75">
        <v>97</v>
      </c>
      <c r="F200" s="75">
        <v>0</v>
      </c>
      <c r="G200" s="75">
        <v>0</v>
      </c>
      <c r="H200" s="75">
        <v>0</v>
      </c>
      <c r="I200" s="75">
        <v>0</v>
      </c>
      <c r="J200" s="75">
        <f>I200-H200</f>
        <v>0</v>
      </c>
      <c r="K200" s="75"/>
      <c r="L200" s="75"/>
      <c r="M200" s="75"/>
      <c r="N200" s="75"/>
      <c r="O200" s="75"/>
      <c r="P200" s="75"/>
      <c r="Q200" s="75"/>
      <c r="R200" s="75"/>
      <c r="S200" s="75">
        <f t="shared" si="40"/>
        <v>0</v>
      </c>
      <c r="T200" s="75">
        <v>0</v>
      </c>
      <c r="U200" s="75">
        <v>0</v>
      </c>
      <c r="V200" s="23"/>
    </row>
    <row r="201" spans="1:22" s="24" customFormat="1" ht="21" hidden="1" customHeight="1" x14ac:dyDescent="0.25">
      <c r="A201" s="173"/>
      <c r="B201" s="147"/>
      <c r="C201" s="60" t="s">
        <v>10</v>
      </c>
      <c r="D201" s="9"/>
      <c r="E201" s="9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>
        <f t="shared" si="40"/>
        <v>0</v>
      </c>
      <c r="T201" s="58"/>
      <c r="U201" s="58"/>
      <c r="V201" s="23"/>
    </row>
    <row r="202" spans="1:22" s="24" customFormat="1" ht="21" customHeight="1" x14ac:dyDescent="0.25">
      <c r="A202" s="140" t="s">
        <v>264</v>
      </c>
      <c r="B202" s="145" t="s">
        <v>85</v>
      </c>
      <c r="C202" s="60" t="s">
        <v>4</v>
      </c>
      <c r="D202" s="75">
        <f>D207</f>
        <v>327.88463999999999</v>
      </c>
      <c r="E202" s="75">
        <f t="shared" ref="E202:U202" si="55">E207</f>
        <v>327.88463999999999</v>
      </c>
      <c r="F202" s="75">
        <f t="shared" si="55"/>
        <v>0</v>
      </c>
      <c r="G202" s="75">
        <f t="shared" si="55"/>
        <v>0</v>
      </c>
      <c r="H202" s="75">
        <f t="shared" si="55"/>
        <v>360</v>
      </c>
      <c r="I202" s="75">
        <f t="shared" si="55"/>
        <v>360</v>
      </c>
      <c r="J202" s="75">
        <f t="shared" si="55"/>
        <v>0</v>
      </c>
      <c r="K202" s="75">
        <f t="shared" si="55"/>
        <v>0</v>
      </c>
      <c r="L202" s="75">
        <f t="shared" si="55"/>
        <v>0</v>
      </c>
      <c r="M202" s="75">
        <f t="shared" si="55"/>
        <v>0</v>
      </c>
      <c r="N202" s="75">
        <f t="shared" si="55"/>
        <v>0</v>
      </c>
      <c r="O202" s="75">
        <f t="shared" si="55"/>
        <v>0</v>
      </c>
      <c r="P202" s="75">
        <f t="shared" si="55"/>
        <v>0</v>
      </c>
      <c r="Q202" s="75">
        <f t="shared" si="55"/>
        <v>0</v>
      </c>
      <c r="R202" s="75">
        <f t="shared" si="55"/>
        <v>0</v>
      </c>
      <c r="S202" s="75">
        <f t="shared" si="40"/>
        <v>0</v>
      </c>
      <c r="T202" s="75">
        <f t="shared" si="55"/>
        <v>0</v>
      </c>
      <c r="U202" s="75">
        <f t="shared" si="55"/>
        <v>0</v>
      </c>
      <c r="V202" s="23"/>
    </row>
    <row r="203" spans="1:22" s="24" customFormat="1" ht="21" customHeight="1" x14ac:dyDescent="0.25">
      <c r="A203" s="141"/>
      <c r="B203" s="146"/>
      <c r="C203" s="60" t="s">
        <v>5</v>
      </c>
      <c r="D203" s="9"/>
      <c r="E203" s="9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58"/>
      <c r="U203" s="58"/>
      <c r="V203" s="23"/>
    </row>
    <row r="204" spans="1:22" s="24" customFormat="1" ht="21" customHeight="1" x14ac:dyDescent="0.25">
      <c r="A204" s="141"/>
      <c r="B204" s="146"/>
      <c r="C204" s="61" t="s">
        <v>6</v>
      </c>
      <c r="D204" s="9"/>
      <c r="E204" s="9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58"/>
      <c r="U204" s="58"/>
      <c r="V204" s="23"/>
    </row>
    <row r="205" spans="1:22" s="24" customFormat="1" ht="21" customHeight="1" x14ac:dyDescent="0.25">
      <c r="A205" s="141"/>
      <c r="B205" s="146"/>
      <c r="C205" s="60" t="s">
        <v>7</v>
      </c>
      <c r="D205" s="9"/>
      <c r="E205" s="9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58"/>
      <c r="U205" s="58"/>
      <c r="V205" s="23"/>
    </row>
    <row r="206" spans="1:22" s="24" customFormat="1" ht="21" customHeight="1" x14ac:dyDescent="0.25">
      <c r="A206" s="141"/>
      <c r="B206" s="146"/>
      <c r="C206" s="60" t="s">
        <v>8</v>
      </c>
      <c r="D206" s="9"/>
      <c r="E206" s="9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58"/>
      <c r="U206" s="58"/>
      <c r="V206" s="23"/>
    </row>
    <row r="207" spans="1:22" s="24" customFormat="1" ht="21" customHeight="1" x14ac:dyDescent="0.25">
      <c r="A207" s="141"/>
      <c r="B207" s="146"/>
      <c r="C207" s="60" t="s">
        <v>9</v>
      </c>
      <c r="D207" s="75">
        <v>327.88463999999999</v>
      </c>
      <c r="E207" s="75">
        <v>327.88463999999999</v>
      </c>
      <c r="F207" s="75">
        <v>0</v>
      </c>
      <c r="G207" s="75">
        <v>0</v>
      </c>
      <c r="H207" s="75">
        <f>[10]Бюджет!$G$44/1000</f>
        <v>360</v>
      </c>
      <c r="I207" s="75">
        <f>[10]Бюджет!$H$44/1000</f>
        <v>360</v>
      </c>
      <c r="J207" s="75">
        <f>I207-H207</f>
        <v>0</v>
      </c>
      <c r="K207" s="75">
        <v>0</v>
      </c>
      <c r="L207" s="75">
        <v>0</v>
      </c>
      <c r="M207" s="75">
        <v>0</v>
      </c>
      <c r="N207" s="75">
        <v>0</v>
      </c>
      <c r="O207" s="75">
        <v>0</v>
      </c>
      <c r="P207" s="75">
        <v>0</v>
      </c>
      <c r="Q207" s="75">
        <v>0</v>
      </c>
      <c r="R207" s="75">
        <v>0</v>
      </c>
      <c r="S207" s="75">
        <f t="shared" ref="S207:S265" si="56">R207-Q207</f>
        <v>0</v>
      </c>
      <c r="T207" s="75">
        <v>0</v>
      </c>
      <c r="U207" s="75">
        <v>0</v>
      </c>
      <c r="V207" s="23"/>
    </row>
    <row r="208" spans="1:22" s="24" customFormat="1" ht="21" customHeight="1" x14ac:dyDescent="0.25">
      <c r="A208" s="173"/>
      <c r="B208" s="147"/>
      <c r="C208" s="60" t="s">
        <v>10</v>
      </c>
      <c r="D208" s="9"/>
      <c r="E208" s="9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58"/>
      <c r="U208" s="58"/>
      <c r="V208" s="23"/>
    </row>
    <row r="209" spans="1:22" ht="21" customHeight="1" x14ac:dyDescent="0.25">
      <c r="A209" s="140" t="s">
        <v>59</v>
      </c>
      <c r="B209" s="145" t="s">
        <v>30</v>
      </c>
      <c r="C209" s="60" t="s">
        <v>4</v>
      </c>
      <c r="D209" s="75">
        <f t="shared" ref="D209:G209" si="57">D214</f>
        <v>1603.62346</v>
      </c>
      <c r="E209" s="75">
        <f t="shared" si="57"/>
        <v>1603.62346</v>
      </c>
      <c r="F209" s="75">
        <f t="shared" si="57"/>
        <v>0</v>
      </c>
      <c r="G209" s="75">
        <f t="shared" si="57"/>
        <v>0</v>
      </c>
      <c r="H209" s="75">
        <f>H214</f>
        <v>2855.4942400000004</v>
      </c>
      <c r="I209" s="75">
        <f t="shared" ref="I209:R209" si="58">I214</f>
        <v>2855.4942400000004</v>
      </c>
      <c r="J209" s="75">
        <f t="shared" si="58"/>
        <v>0</v>
      </c>
      <c r="K209" s="75">
        <f t="shared" si="58"/>
        <v>90</v>
      </c>
      <c r="L209" s="75">
        <f t="shared" si="58"/>
        <v>90</v>
      </c>
      <c r="M209" s="75">
        <f t="shared" si="58"/>
        <v>105</v>
      </c>
      <c r="N209" s="75">
        <f t="shared" si="58"/>
        <v>105</v>
      </c>
      <c r="O209" s="75">
        <f t="shared" si="58"/>
        <v>105</v>
      </c>
      <c r="P209" s="75">
        <f t="shared" si="58"/>
        <v>105</v>
      </c>
      <c r="Q209" s="75">
        <f t="shared" si="58"/>
        <v>1796.9294500000001</v>
      </c>
      <c r="R209" s="75">
        <f t="shared" si="58"/>
        <v>1790.12</v>
      </c>
      <c r="S209" s="75">
        <f t="shared" si="56"/>
        <v>-6.8094500000001972</v>
      </c>
      <c r="T209" s="75">
        <v>1388.4</v>
      </c>
      <c r="U209" s="75">
        <v>1388.4</v>
      </c>
      <c r="V209" s="119" t="s">
        <v>318</v>
      </c>
    </row>
    <row r="210" spans="1:22" ht="21" customHeight="1" x14ac:dyDescent="0.25">
      <c r="A210" s="141"/>
      <c r="B210" s="146"/>
      <c r="C210" s="60" t="s">
        <v>5</v>
      </c>
      <c r="D210" s="9"/>
      <c r="E210" s="9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58"/>
      <c r="U210" s="58"/>
      <c r="V210" s="120"/>
    </row>
    <row r="211" spans="1:22" ht="21" customHeight="1" x14ac:dyDescent="0.25">
      <c r="A211" s="141"/>
      <c r="B211" s="146"/>
      <c r="C211" s="61" t="s">
        <v>6</v>
      </c>
      <c r="D211" s="10"/>
      <c r="E211" s="10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58"/>
      <c r="U211" s="58"/>
      <c r="V211" s="120"/>
    </row>
    <row r="212" spans="1:22" ht="21" customHeight="1" x14ac:dyDescent="0.25">
      <c r="A212" s="141"/>
      <c r="B212" s="146"/>
      <c r="C212" s="60" t="s">
        <v>7</v>
      </c>
      <c r="D212" s="9"/>
      <c r="E212" s="9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8"/>
      <c r="U212" s="8"/>
      <c r="V212" s="120"/>
    </row>
    <row r="213" spans="1:22" ht="21" customHeight="1" x14ac:dyDescent="0.25">
      <c r="A213" s="141"/>
      <c r="B213" s="146"/>
      <c r="C213" s="60" t="s">
        <v>8</v>
      </c>
      <c r="D213" s="9"/>
      <c r="E213" s="9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58"/>
      <c r="U213" s="58"/>
      <c r="V213" s="120"/>
    </row>
    <row r="214" spans="1:22" ht="21" customHeight="1" x14ac:dyDescent="0.25">
      <c r="A214" s="141"/>
      <c r="B214" s="146"/>
      <c r="C214" s="60" t="s">
        <v>9</v>
      </c>
      <c r="D214" s="8">
        <v>1603.62346</v>
      </c>
      <c r="E214" s="8">
        <v>1603.62346</v>
      </c>
      <c r="F214" s="75">
        <f>'[12]приложение 1'!$I$206</f>
        <v>0</v>
      </c>
      <c r="G214" s="75">
        <v>0</v>
      </c>
      <c r="H214" s="75">
        <f>[10]Бюджет!$G$26/1000</f>
        <v>2855.4942400000004</v>
      </c>
      <c r="I214" s="75">
        <f>[10]Бюджет!$H$26/1000</f>
        <v>2855.4942400000004</v>
      </c>
      <c r="J214" s="75">
        <f>I214-H214</f>
        <v>0</v>
      </c>
      <c r="K214" s="75">
        <v>90</v>
      </c>
      <c r="L214" s="75">
        <v>90</v>
      </c>
      <c r="M214" s="75">
        <v>105</v>
      </c>
      <c r="N214" s="75">
        <v>105</v>
      </c>
      <c r="O214" s="75">
        <v>105</v>
      </c>
      <c r="P214" s="75">
        <v>105</v>
      </c>
      <c r="Q214" s="75">
        <v>1796.9294500000001</v>
      </c>
      <c r="R214" s="75">
        <v>1790.12</v>
      </c>
      <c r="S214" s="75">
        <f t="shared" si="56"/>
        <v>-6.8094500000001972</v>
      </c>
      <c r="T214" s="8">
        <f>[10]Бюджет!$J$26/1000</f>
        <v>1388.4</v>
      </c>
      <c r="U214" s="8">
        <f>[10]Бюджет!$K$26/1000</f>
        <v>1388.4</v>
      </c>
      <c r="V214" s="120"/>
    </row>
    <row r="215" spans="1:22" ht="21" customHeight="1" x14ac:dyDescent="0.25">
      <c r="A215" s="173"/>
      <c r="B215" s="147"/>
      <c r="C215" s="60" t="s">
        <v>10</v>
      </c>
      <c r="D215" s="9"/>
      <c r="E215" s="9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58"/>
      <c r="U215" s="58"/>
      <c r="V215" s="121"/>
    </row>
    <row r="216" spans="1:22" ht="19.5" hidden="1" customHeight="1" x14ac:dyDescent="0.25">
      <c r="A216" s="140" t="s">
        <v>87</v>
      </c>
      <c r="B216" s="145" t="s">
        <v>63</v>
      </c>
      <c r="C216" s="60" t="s">
        <v>4</v>
      </c>
      <c r="D216" s="75">
        <f t="shared" ref="D216:G216" si="59">D221</f>
        <v>3513.6</v>
      </c>
      <c r="E216" s="75">
        <f t="shared" si="59"/>
        <v>383.7</v>
      </c>
      <c r="F216" s="75">
        <f t="shared" si="59"/>
        <v>0</v>
      </c>
      <c r="G216" s="75">
        <f t="shared" si="59"/>
        <v>0</v>
      </c>
      <c r="H216" s="75">
        <f>H221</f>
        <v>0</v>
      </c>
      <c r="I216" s="75">
        <f t="shared" ref="I216:U216" si="60">I221</f>
        <v>0</v>
      </c>
      <c r="J216" s="75">
        <f>I216-H216</f>
        <v>0</v>
      </c>
      <c r="K216" s="75"/>
      <c r="L216" s="75"/>
      <c r="M216" s="75"/>
      <c r="N216" s="75"/>
      <c r="O216" s="75"/>
      <c r="P216" s="75"/>
      <c r="Q216" s="75"/>
      <c r="R216" s="75"/>
      <c r="S216" s="75">
        <f t="shared" si="56"/>
        <v>0</v>
      </c>
      <c r="T216" s="75">
        <f t="shared" si="60"/>
        <v>0</v>
      </c>
      <c r="U216" s="75">
        <f t="shared" si="60"/>
        <v>0</v>
      </c>
      <c r="V216" s="61"/>
    </row>
    <row r="217" spans="1:22" ht="19.5" hidden="1" customHeight="1" x14ac:dyDescent="0.25">
      <c r="A217" s="141"/>
      <c r="B217" s="146"/>
      <c r="C217" s="60" t="s">
        <v>5</v>
      </c>
      <c r="D217" s="9"/>
      <c r="E217" s="9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>
        <f t="shared" si="56"/>
        <v>0</v>
      </c>
      <c r="T217" s="58"/>
      <c r="U217" s="58"/>
      <c r="V217" s="61"/>
    </row>
    <row r="218" spans="1:22" ht="19.5" hidden="1" customHeight="1" x14ac:dyDescent="0.25">
      <c r="A218" s="141"/>
      <c r="B218" s="146"/>
      <c r="C218" s="61" t="s">
        <v>6</v>
      </c>
      <c r="D218" s="10"/>
      <c r="E218" s="10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>
        <f t="shared" si="56"/>
        <v>0</v>
      </c>
      <c r="T218" s="58"/>
      <c r="U218" s="58"/>
      <c r="V218" s="61"/>
    </row>
    <row r="219" spans="1:22" ht="19.5" hidden="1" customHeight="1" x14ac:dyDescent="0.25">
      <c r="A219" s="141"/>
      <c r="B219" s="146"/>
      <c r="C219" s="60" t="s">
        <v>7</v>
      </c>
      <c r="D219" s="9"/>
      <c r="E219" s="9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>
        <f t="shared" si="56"/>
        <v>0</v>
      </c>
      <c r="T219" s="58"/>
      <c r="U219" s="58"/>
      <c r="V219" s="61"/>
    </row>
    <row r="220" spans="1:22" ht="19.5" hidden="1" customHeight="1" x14ac:dyDescent="0.25">
      <c r="A220" s="141"/>
      <c r="B220" s="146"/>
      <c r="C220" s="60" t="s">
        <v>8</v>
      </c>
      <c r="D220" s="9"/>
      <c r="E220" s="9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>
        <f t="shared" si="56"/>
        <v>0</v>
      </c>
      <c r="T220" s="58"/>
      <c r="U220" s="58"/>
      <c r="V220" s="61"/>
    </row>
    <row r="221" spans="1:22" ht="19.5" hidden="1" customHeight="1" x14ac:dyDescent="0.25">
      <c r="A221" s="141"/>
      <c r="B221" s="146"/>
      <c r="C221" s="60" t="s">
        <v>9</v>
      </c>
      <c r="D221" s="58">
        <v>3513.6</v>
      </c>
      <c r="E221" s="4">
        <v>383.7</v>
      </c>
      <c r="F221" s="75">
        <v>0</v>
      </c>
      <c r="G221" s="75">
        <v>0</v>
      </c>
      <c r="H221" s="75">
        <v>0</v>
      </c>
      <c r="I221" s="75">
        <v>0</v>
      </c>
      <c r="J221" s="75">
        <f>I221-H221</f>
        <v>0</v>
      </c>
      <c r="K221" s="75"/>
      <c r="L221" s="75"/>
      <c r="M221" s="75"/>
      <c r="N221" s="75"/>
      <c r="O221" s="75"/>
      <c r="P221" s="75"/>
      <c r="Q221" s="75"/>
      <c r="R221" s="75"/>
      <c r="S221" s="75">
        <f t="shared" si="56"/>
        <v>0</v>
      </c>
      <c r="T221" s="8">
        <v>0</v>
      </c>
      <c r="U221" s="8">
        <v>0</v>
      </c>
      <c r="V221" s="61"/>
    </row>
    <row r="222" spans="1:22" ht="19.5" hidden="1" customHeight="1" x14ac:dyDescent="0.25">
      <c r="A222" s="173"/>
      <c r="B222" s="147"/>
      <c r="C222" s="60" t="s">
        <v>10</v>
      </c>
      <c r="D222" s="9"/>
      <c r="E222" s="9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>
        <f t="shared" si="56"/>
        <v>0</v>
      </c>
      <c r="T222" s="58"/>
      <c r="U222" s="58"/>
      <c r="V222" s="61"/>
    </row>
    <row r="223" spans="1:22" ht="19.5" customHeight="1" x14ac:dyDescent="0.25">
      <c r="A223" s="140" t="s">
        <v>60</v>
      </c>
      <c r="B223" s="145" t="s">
        <v>274</v>
      </c>
      <c r="C223" s="60" t="s">
        <v>4</v>
      </c>
      <c r="D223" s="75">
        <f t="shared" ref="D223:G223" si="61">D228</f>
        <v>926.24940000000004</v>
      </c>
      <c r="E223" s="75">
        <f t="shared" si="61"/>
        <v>926.24940000000004</v>
      </c>
      <c r="F223" s="75">
        <f t="shared" si="61"/>
        <v>0</v>
      </c>
      <c r="G223" s="75">
        <f t="shared" si="61"/>
        <v>0</v>
      </c>
      <c r="H223" s="75">
        <f>H228</f>
        <v>1479.3566799999999</v>
      </c>
      <c r="I223" s="75">
        <f t="shared" ref="I223:U223" si="62">I228</f>
        <v>1479.3566799999999</v>
      </c>
      <c r="J223" s="75">
        <f t="shared" si="62"/>
        <v>0</v>
      </c>
      <c r="K223" s="75">
        <f t="shared" si="62"/>
        <v>0</v>
      </c>
      <c r="L223" s="75">
        <f t="shared" si="62"/>
        <v>0</v>
      </c>
      <c r="M223" s="75">
        <f t="shared" si="62"/>
        <v>0</v>
      </c>
      <c r="N223" s="75">
        <f t="shared" si="62"/>
        <v>0</v>
      </c>
      <c r="O223" s="75">
        <f t="shared" si="62"/>
        <v>0</v>
      </c>
      <c r="P223" s="75">
        <f t="shared" si="62"/>
        <v>0</v>
      </c>
      <c r="Q223" s="75">
        <f t="shared" si="62"/>
        <v>1187.8856699999999</v>
      </c>
      <c r="R223" s="75">
        <f t="shared" si="62"/>
        <v>1187.8856699999999</v>
      </c>
      <c r="S223" s="75">
        <f t="shared" si="56"/>
        <v>0</v>
      </c>
      <c r="T223" s="75">
        <f t="shared" si="62"/>
        <v>0</v>
      </c>
      <c r="U223" s="75">
        <f t="shared" si="62"/>
        <v>0</v>
      </c>
      <c r="V223" s="61"/>
    </row>
    <row r="224" spans="1:22" ht="19.5" customHeight="1" x14ac:dyDescent="0.25">
      <c r="A224" s="141"/>
      <c r="B224" s="163"/>
      <c r="C224" s="60" t="s">
        <v>5</v>
      </c>
      <c r="D224" s="9"/>
      <c r="E224" s="9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58"/>
      <c r="U224" s="58"/>
      <c r="V224" s="61"/>
    </row>
    <row r="225" spans="1:22" ht="19.5" customHeight="1" x14ac:dyDescent="0.25">
      <c r="A225" s="141"/>
      <c r="B225" s="146"/>
      <c r="C225" s="61" t="s">
        <v>6</v>
      </c>
      <c r="D225" s="10"/>
      <c r="E225" s="10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58"/>
      <c r="U225" s="58"/>
      <c r="V225" s="61"/>
    </row>
    <row r="226" spans="1:22" ht="19.5" customHeight="1" x14ac:dyDescent="0.25">
      <c r="A226" s="141"/>
      <c r="B226" s="146"/>
      <c r="C226" s="60" t="s">
        <v>7</v>
      </c>
      <c r="D226" s="9"/>
      <c r="E226" s="9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58"/>
      <c r="U226" s="58"/>
      <c r="V226" s="61"/>
    </row>
    <row r="227" spans="1:22" ht="19.5" customHeight="1" x14ac:dyDescent="0.25">
      <c r="A227" s="141"/>
      <c r="B227" s="146"/>
      <c r="C227" s="60" t="s">
        <v>8</v>
      </c>
      <c r="D227" s="9"/>
      <c r="E227" s="9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58"/>
      <c r="U227" s="58"/>
      <c r="V227" s="61"/>
    </row>
    <row r="228" spans="1:22" ht="19.5" customHeight="1" x14ac:dyDescent="0.25">
      <c r="A228" s="141"/>
      <c r="B228" s="146"/>
      <c r="C228" s="60" t="s">
        <v>9</v>
      </c>
      <c r="D228" s="8">
        <v>926.24940000000004</v>
      </c>
      <c r="E228" s="8">
        <v>926.24940000000004</v>
      </c>
      <c r="F228" s="75">
        <v>0</v>
      </c>
      <c r="G228" s="75">
        <v>0</v>
      </c>
      <c r="H228" s="75">
        <f>[10]Бюджет!$G$39/1000</f>
        <v>1479.3566799999999</v>
      </c>
      <c r="I228" s="75">
        <f>[10]Бюджет!$H$39/1000</f>
        <v>1479.3566799999999</v>
      </c>
      <c r="J228" s="75">
        <f>I228-H228</f>
        <v>0</v>
      </c>
      <c r="K228" s="75">
        <v>0</v>
      </c>
      <c r="L228" s="75">
        <v>0</v>
      </c>
      <c r="M228" s="75">
        <v>0</v>
      </c>
      <c r="N228" s="75">
        <v>0</v>
      </c>
      <c r="O228" s="75">
        <v>0</v>
      </c>
      <c r="P228" s="75">
        <v>0</v>
      </c>
      <c r="Q228" s="75">
        <v>1187.8856699999999</v>
      </c>
      <c r="R228" s="75">
        <v>1187.8856699999999</v>
      </c>
      <c r="S228" s="75">
        <f t="shared" si="56"/>
        <v>0</v>
      </c>
      <c r="T228" s="8">
        <v>0</v>
      </c>
      <c r="U228" s="8">
        <v>0</v>
      </c>
      <c r="V228" s="61"/>
    </row>
    <row r="229" spans="1:22" ht="19.5" customHeight="1" x14ac:dyDescent="0.25">
      <c r="A229" s="173"/>
      <c r="B229" s="147"/>
      <c r="C229" s="60" t="s">
        <v>10</v>
      </c>
      <c r="D229" s="9"/>
      <c r="E229" s="9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58"/>
      <c r="U229" s="58"/>
      <c r="V229" s="61"/>
    </row>
    <row r="230" spans="1:22" ht="19.5" customHeight="1" x14ac:dyDescent="0.25">
      <c r="A230" s="140" t="s">
        <v>61</v>
      </c>
      <c r="B230" s="145" t="s">
        <v>64</v>
      </c>
      <c r="C230" s="60" t="s">
        <v>4</v>
      </c>
      <c r="D230" s="75">
        <f t="shared" ref="D230:G230" si="63">D235</f>
        <v>30515.50603</v>
      </c>
      <c r="E230" s="75">
        <f t="shared" si="63"/>
        <v>30402.540710000001</v>
      </c>
      <c r="F230" s="75">
        <f t="shared" si="63"/>
        <v>1393.1271899999999</v>
      </c>
      <c r="G230" s="75">
        <f t="shared" si="63"/>
        <v>1393.1271899999999</v>
      </c>
      <c r="H230" s="75">
        <f>H235</f>
        <v>19074.773690000002</v>
      </c>
      <c r="I230" s="75">
        <f t="shared" ref="I230:U230" si="64">I235</f>
        <v>19074.773690000002</v>
      </c>
      <c r="J230" s="75">
        <f t="shared" si="64"/>
        <v>0</v>
      </c>
      <c r="K230" s="75">
        <f t="shared" si="64"/>
        <v>0</v>
      </c>
      <c r="L230" s="75">
        <f t="shared" si="64"/>
        <v>0</v>
      </c>
      <c r="M230" s="75">
        <f t="shared" si="64"/>
        <v>0</v>
      </c>
      <c r="N230" s="75">
        <f t="shared" si="64"/>
        <v>0</v>
      </c>
      <c r="O230" s="75">
        <f t="shared" si="64"/>
        <v>5332.9525199999998</v>
      </c>
      <c r="P230" s="75">
        <f t="shared" si="64"/>
        <v>5330.8428100000001</v>
      </c>
      <c r="Q230" s="75">
        <f t="shared" si="64"/>
        <v>10192.48976</v>
      </c>
      <c r="R230" s="75">
        <f t="shared" si="64"/>
        <v>10192.48976</v>
      </c>
      <c r="S230" s="75">
        <f t="shared" si="56"/>
        <v>0</v>
      </c>
      <c r="T230" s="75">
        <f t="shared" si="64"/>
        <v>30322.438450000001</v>
      </c>
      <c r="U230" s="75">
        <f t="shared" si="64"/>
        <v>18236.32591</v>
      </c>
      <c r="V230" s="61"/>
    </row>
    <row r="231" spans="1:22" ht="19.5" customHeight="1" x14ac:dyDescent="0.25">
      <c r="A231" s="141"/>
      <c r="B231" s="146"/>
      <c r="C231" s="60" t="s">
        <v>5</v>
      </c>
      <c r="D231" s="9"/>
      <c r="E231" s="9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  <c r="T231" s="58"/>
      <c r="U231" s="58"/>
      <c r="V231" s="61"/>
    </row>
    <row r="232" spans="1:22" ht="19.5" customHeight="1" x14ac:dyDescent="0.25">
      <c r="A232" s="141"/>
      <c r="B232" s="146"/>
      <c r="C232" s="61" t="s">
        <v>6</v>
      </c>
      <c r="D232" s="10"/>
      <c r="E232" s="10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58"/>
      <c r="U232" s="58"/>
      <c r="V232" s="61"/>
    </row>
    <row r="233" spans="1:22" ht="19.5" customHeight="1" x14ac:dyDescent="0.25">
      <c r="A233" s="141"/>
      <c r="B233" s="146"/>
      <c r="C233" s="60" t="s">
        <v>7</v>
      </c>
      <c r="D233" s="9"/>
      <c r="E233" s="9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58"/>
      <c r="U233" s="58"/>
      <c r="V233" s="61"/>
    </row>
    <row r="234" spans="1:22" ht="19.5" customHeight="1" x14ac:dyDescent="0.25">
      <c r="A234" s="141"/>
      <c r="B234" s="146"/>
      <c r="C234" s="60" t="s">
        <v>8</v>
      </c>
      <c r="D234" s="9"/>
      <c r="E234" s="9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  <c r="R234" s="75"/>
      <c r="S234" s="75"/>
      <c r="T234" s="58"/>
      <c r="U234" s="58"/>
      <c r="V234" s="61"/>
    </row>
    <row r="235" spans="1:22" ht="19.5" customHeight="1" x14ac:dyDescent="0.25">
      <c r="A235" s="141"/>
      <c r="B235" s="146"/>
      <c r="C235" s="60" t="s">
        <v>9</v>
      </c>
      <c r="D235" s="75">
        <v>30515.50603</v>
      </c>
      <c r="E235" s="75">
        <v>30402.540710000001</v>
      </c>
      <c r="F235" s="75">
        <f>'[12]приложение 1'!$I$213</f>
        <v>1393.1271899999999</v>
      </c>
      <c r="G235" s="75">
        <f>'[12]приложение 1'!$J$213</f>
        <v>1393.1271899999999</v>
      </c>
      <c r="H235" s="75">
        <f>[10]Бюджет!$G$43/1000</f>
        <v>19074.773690000002</v>
      </c>
      <c r="I235" s="75">
        <f>[10]Бюджет!$H$43/1000</f>
        <v>19074.773690000002</v>
      </c>
      <c r="J235" s="75">
        <f>I235-H235</f>
        <v>0</v>
      </c>
      <c r="K235" s="75">
        <v>0</v>
      </c>
      <c r="L235" s="75">
        <v>0</v>
      </c>
      <c r="M235" s="75">
        <v>0</v>
      </c>
      <c r="N235" s="75">
        <v>0</v>
      </c>
      <c r="O235" s="75">
        <v>5332.9525199999998</v>
      </c>
      <c r="P235" s="75">
        <v>5330.8428100000001</v>
      </c>
      <c r="Q235" s="75">
        <v>10192.48976</v>
      </c>
      <c r="R235" s="75">
        <v>10192.48976</v>
      </c>
      <c r="S235" s="75">
        <f t="shared" si="56"/>
        <v>0</v>
      </c>
      <c r="T235" s="75">
        <v>30322.438450000001</v>
      </c>
      <c r="U235" s="75">
        <v>18236.32591</v>
      </c>
      <c r="V235" s="61"/>
    </row>
    <row r="236" spans="1:22" ht="19.5" customHeight="1" x14ac:dyDescent="0.25">
      <c r="A236" s="173"/>
      <c r="B236" s="147"/>
      <c r="C236" s="60" t="s">
        <v>10</v>
      </c>
      <c r="D236" s="9"/>
      <c r="E236" s="9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5"/>
      <c r="R236" s="75"/>
      <c r="S236" s="75"/>
      <c r="T236" s="58"/>
      <c r="U236" s="58"/>
      <c r="V236" s="61"/>
    </row>
    <row r="237" spans="1:22" ht="19.5" customHeight="1" x14ac:dyDescent="0.25">
      <c r="A237" s="140" t="s">
        <v>62</v>
      </c>
      <c r="B237" s="145" t="s">
        <v>65</v>
      </c>
      <c r="C237" s="60" t="s">
        <v>4</v>
      </c>
      <c r="D237" s="75">
        <f t="shared" ref="D237:G237" si="65">D242</f>
        <v>13500</v>
      </c>
      <c r="E237" s="75">
        <f t="shared" si="65"/>
        <v>13500</v>
      </c>
      <c r="F237" s="75">
        <f t="shared" si="65"/>
        <v>670.55898000000002</v>
      </c>
      <c r="G237" s="75">
        <f t="shared" si="65"/>
        <v>670.55898000000002</v>
      </c>
      <c r="H237" s="75">
        <f>H242</f>
        <v>9831</v>
      </c>
      <c r="I237" s="75">
        <f t="shared" ref="I237:U237" si="66">I242</f>
        <v>6831</v>
      </c>
      <c r="J237" s="75">
        <f t="shared" si="66"/>
        <v>-3000</v>
      </c>
      <c r="K237" s="75">
        <f t="shared" si="66"/>
        <v>0</v>
      </c>
      <c r="L237" s="75">
        <f t="shared" si="66"/>
        <v>0</v>
      </c>
      <c r="M237" s="75">
        <f t="shared" si="66"/>
        <v>0</v>
      </c>
      <c r="N237" s="75">
        <f t="shared" si="66"/>
        <v>0</v>
      </c>
      <c r="O237" s="75">
        <f t="shared" si="66"/>
        <v>0</v>
      </c>
      <c r="P237" s="75">
        <f t="shared" si="66"/>
        <v>0</v>
      </c>
      <c r="Q237" s="75">
        <f t="shared" si="66"/>
        <v>0</v>
      </c>
      <c r="R237" s="75">
        <f t="shared" si="66"/>
        <v>0</v>
      </c>
      <c r="S237" s="75">
        <f t="shared" si="56"/>
        <v>0</v>
      </c>
      <c r="T237" s="75">
        <f t="shared" si="66"/>
        <v>0</v>
      </c>
      <c r="U237" s="75">
        <f t="shared" si="66"/>
        <v>0</v>
      </c>
      <c r="V237" s="61"/>
    </row>
    <row r="238" spans="1:22" ht="19.5" customHeight="1" x14ac:dyDescent="0.25">
      <c r="A238" s="141"/>
      <c r="B238" s="146"/>
      <c r="C238" s="60" t="s">
        <v>5</v>
      </c>
      <c r="D238" s="9"/>
      <c r="E238" s="9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  <c r="R238" s="75"/>
      <c r="S238" s="75"/>
      <c r="T238" s="58"/>
      <c r="U238" s="58"/>
      <c r="V238" s="61"/>
    </row>
    <row r="239" spans="1:22" ht="19.5" customHeight="1" x14ac:dyDescent="0.25">
      <c r="A239" s="141"/>
      <c r="B239" s="146"/>
      <c r="C239" s="61" t="s">
        <v>6</v>
      </c>
      <c r="D239" s="10"/>
      <c r="E239" s="10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  <c r="R239" s="75"/>
      <c r="S239" s="75"/>
      <c r="T239" s="58"/>
      <c r="U239" s="58"/>
      <c r="V239" s="61"/>
    </row>
    <row r="240" spans="1:22" ht="19.5" customHeight="1" x14ac:dyDescent="0.25">
      <c r="A240" s="141"/>
      <c r="B240" s="146"/>
      <c r="C240" s="60" t="s">
        <v>7</v>
      </c>
      <c r="D240" s="9"/>
      <c r="E240" s="9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5"/>
      <c r="R240" s="75"/>
      <c r="S240" s="75"/>
      <c r="T240" s="58"/>
      <c r="U240" s="58"/>
      <c r="V240" s="61"/>
    </row>
    <row r="241" spans="1:22" ht="19.5" customHeight="1" x14ac:dyDescent="0.25">
      <c r="A241" s="141"/>
      <c r="B241" s="146"/>
      <c r="C241" s="60" t="s">
        <v>8</v>
      </c>
      <c r="D241" s="9"/>
      <c r="E241" s="9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  <c r="T241" s="58"/>
      <c r="U241" s="58"/>
      <c r="V241" s="61"/>
    </row>
    <row r="242" spans="1:22" ht="19.5" customHeight="1" x14ac:dyDescent="0.25">
      <c r="A242" s="141"/>
      <c r="B242" s="146"/>
      <c r="C242" s="60" t="s">
        <v>9</v>
      </c>
      <c r="D242" s="75">
        <v>13500</v>
      </c>
      <c r="E242" s="75">
        <v>13500</v>
      </c>
      <c r="F242" s="75">
        <f>'[12]приложение 1'!$I$248</f>
        <v>670.55898000000002</v>
      </c>
      <c r="G242" s="75">
        <f>'[12]приложение 1'!$J$248</f>
        <v>670.55898000000002</v>
      </c>
      <c r="H242" s="75">
        <f>[10]Бюджет!$G$48/1000+[10]Бюджет!$G$49/1000</f>
        <v>9831</v>
      </c>
      <c r="I242" s="75">
        <f>[10]Бюджет!$H$48/1000+[10]Бюджет!$H$49/1000</f>
        <v>6831</v>
      </c>
      <c r="J242" s="75">
        <f>I242-H242</f>
        <v>-3000</v>
      </c>
      <c r="K242" s="75">
        <v>0</v>
      </c>
      <c r="L242" s="75">
        <v>0</v>
      </c>
      <c r="M242" s="75">
        <v>0</v>
      </c>
      <c r="N242" s="75">
        <v>0</v>
      </c>
      <c r="O242" s="75">
        <v>0</v>
      </c>
      <c r="P242" s="75">
        <v>0</v>
      </c>
      <c r="Q242" s="75">
        <v>0</v>
      </c>
      <c r="R242" s="75">
        <v>0</v>
      </c>
      <c r="S242" s="75">
        <f t="shared" si="56"/>
        <v>0</v>
      </c>
      <c r="T242" s="8">
        <v>0</v>
      </c>
      <c r="U242" s="8">
        <v>0</v>
      </c>
      <c r="V242" s="61"/>
    </row>
    <row r="243" spans="1:22" ht="19.5" customHeight="1" x14ac:dyDescent="0.25">
      <c r="A243" s="173"/>
      <c r="B243" s="147"/>
      <c r="C243" s="60" t="s">
        <v>10</v>
      </c>
      <c r="D243" s="9"/>
      <c r="E243" s="9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  <c r="R243" s="75"/>
      <c r="S243" s="75"/>
      <c r="T243" s="58"/>
      <c r="U243" s="58"/>
      <c r="V243" s="61"/>
    </row>
    <row r="244" spans="1:22" s="24" customFormat="1" ht="19.5" hidden="1" customHeight="1" x14ac:dyDescent="0.25">
      <c r="A244" s="140" t="s">
        <v>91</v>
      </c>
      <c r="B244" s="145" t="s">
        <v>93</v>
      </c>
      <c r="C244" s="60" t="s">
        <v>4</v>
      </c>
      <c r="D244" s="75">
        <f>D249</f>
        <v>814</v>
      </c>
      <c r="E244" s="75">
        <f t="shared" ref="E244:U244" si="67">E249</f>
        <v>814</v>
      </c>
      <c r="F244" s="75">
        <f t="shared" si="67"/>
        <v>0</v>
      </c>
      <c r="G244" s="75">
        <f t="shared" si="67"/>
        <v>0</v>
      </c>
      <c r="H244" s="75">
        <f t="shared" si="67"/>
        <v>0</v>
      </c>
      <c r="I244" s="75">
        <f t="shared" si="67"/>
        <v>0</v>
      </c>
      <c r="J244" s="75">
        <f>I244-H244</f>
        <v>0</v>
      </c>
      <c r="K244" s="75"/>
      <c r="L244" s="75"/>
      <c r="M244" s="75"/>
      <c r="N244" s="75"/>
      <c r="O244" s="75"/>
      <c r="P244" s="75"/>
      <c r="Q244" s="75"/>
      <c r="R244" s="75"/>
      <c r="S244" s="75">
        <f t="shared" si="56"/>
        <v>0</v>
      </c>
      <c r="T244" s="75">
        <f t="shared" si="67"/>
        <v>0</v>
      </c>
      <c r="U244" s="75">
        <f t="shared" si="67"/>
        <v>0</v>
      </c>
      <c r="V244" s="23"/>
    </row>
    <row r="245" spans="1:22" s="24" customFormat="1" ht="19.5" hidden="1" customHeight="1" x14ac:dyDescent="0.25">
      <c r="A245" s="141"/>
      <c r="B245" s="146"/>
      <c r="C245" s="60" t="s">
        <v>5</v>
      </c>
      <c r="D245" s="9"/>
      <c r="E245" s="9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>
        <f t="shared" si="56"/>
        <v>0</v>
      </c>
      <c r="T245" s="58"/>
      <c r="U245" s="58"/>
      <c r="V245" s="23"/>
    </row>
    <row r="246" spans="1:22" s="24" customFormat="1" ht="19.5" hidden="1" customHeight="1" x14ac:dyDescent="0.25">
      <c r="A246" s="141"/>
      <c r="B246" s="146"/>
      <c r="C246" s="61" t="s">
        <v>6</v>
      </c>
      <c r="D246" s="9"/>
      <c r="E246" s="9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>
        <f t="shared" si="56"/>
        <v>0</v>
      </c>
      <c r="T246" s="58"/>
      <c r="U246" s="58"/>
      <c r="V246" s="23"/>
    </row>
    <row r="247" spans="1:22" s="24" customFormat="1" ht="19.5" hidden="1" customHeight="1" x14ac:dyDescent="0.25">
      <c r="A247" s="141"/>
      <c r="B247" s="146"/>
      <c r="C247" s="60" t="s">
        <v>7</v>
      </c>
      <c r="D247" s="9"/>
      <c r="E247" s="9"/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>
        <f t="shared" si="56"/>
        <v>0</v>
      </c>
      <c r="T247" s="58"/>
      <c r="U247" s="58"/>
      <c r="V247" s="23"/>
    </row>
    <row r="248" spans="1:22" s="24" customFormat="1" ht="19.5" hidden="1" customHeight="1" x14ac:dyDescent="0.25">
      <c r="A248" s="141"/>
      <c r="B248" s="146"/>
      <c r="C248" s="60" t="s">
        <v>8</v>
      </c>
      <c r="D248" s="9"/>
      <c r="E248" s="9"/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5">
        <f t="shared" si="56"/>
        <v>0</v>
      </c>
      <c r="T248" s="58"/>
      <c r="U248" s="58"/>
      <c r="V248" s="23"/>
    </row>
    <row r="249" spans="1:22" s="24" customFormat="1" ht="19.5" hidden="1" customHeight="1" x14ac:dyDescent="0.25">
      <c r="A249" s="141"/>
      <c r="B249" s="146"/>
      <c r="C249" s="60" t="s">
        <v>9</v>
      </c>
      <c r="D249" s="75">
        <v>814</v>
      </c>
      <c r="E249" s="75">
        <v>814</v>
      </c>
      <c r="F249" s="75">
        <v>0</v>
      </c>
      <c r="G249" s="75">
        <v>0</v>
      </c>
      <c r="H249" s="75">
        <v>0</v>
      </c>
      <c r="I249" s="75">
        <v>0</v>
      </c>
      <c r="J249" s="75">
        <f>I249-H249</f>
        <v>0</v>
      </c>
      <c r="K249" s="75"/>
      <c r="L249" s="75"/>
      <c r="M249" s="75"/>
      <c r="N249" s="75"/>
      <c r="O249" s="75"/>
      <c r="P249" s="75"/>
      <c r="Q249" s="75"/>
      <c r="R249" s="75"/>
      <c r="S249" s="75">
        <f t="shared" si="56"/>
        <v>0</v>
      </c>
      <c r="T249" s="75">
        <v>0</v>
      </c>
      <c r="U249" s="75">
        <v>0</v>
      </c>
      <c r="V249" s="23"/>
    </row>
    <row r="250" spans="1:22" s="24" customFormat="1" ht="19.5" hidden="1" customHeight="1" x14ac:dyDescent="0.25">
      <c r="A250" s="173"/>
      <c r="B250" s="147"/>
      <c r="C250" s="60" t="s">
        <v>10</v>
      </c>
      <c r="D250" s="9"/>
      <c r="E250" s="9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5">
        <f t="shared" si="56"/>
        <v>0</v>
      </c>
      <c r="T250" s="58"/>
      <c r="U250" s="58"/>
      <c r="V250" s="23"/>
    </row>
    <row r="251" spans="1:22" s="24" customFormat="1" ht="19.5" customHeight="1" x14ac:dyDescent="0.25">
      <c r="A251" s="140" t="s">
        <v>86</v>
      </c>
      <c r="B251" s="145" t="s">
        <v>244</v>
      </c>
      <c r="C251" s="60" t="s">
        <v>4</v>
      </c>
      <c r="D251" s="75">
        <f>D256</f>
        <v>5164.8139499999997</v>
      </c>
      <c r="E251" s="75">
        <f t="shared" ref="E251:U251" si="68">E256</f>
        <v>4832.2504799999997</v>
      </c>
      <c r="F251" s="75">
        <f t="shared" si="68"/>
        <v>99.996669999999995</v>
      </c>
      <c r="G251" s="75">
        <f t="shared" si="68"/>
        <v>99.996669999999995</v>
      </c>
      <c r="H251" s="75">
        <f t="shared" si="68"/>
        <v>335.40125999999998</v>
      </c>
      <c r="I251" s="75">
        <f t="shared" si="68"/>
        <v>335.40125999999998</v>
      </c>
      <c r="J251" s="75">
        <f t="shared" si="68"/>
        <v>0</v>
      </c>
      <c r="K251" s="75">
        <f t="shared" si="68"/>
        <v>0</v>
      </c>
      <c r="L251" s="75">
        <f t="shared" si="68"/>
        <v>0</v>
      </c>
      <c r="M251" s="75">
        <f t="shared" si="68"/>
        <v>0</v>
      </c>
      <c r="N251" s="75">
        <f t="shared" si="68"/>
        <v>0</v>
      </c>
      <c r="O251" s="75">
        <f t="shared" si="68"/>
        <v>0</v>
      </c>
      <c r="P251" s="75">
        <f t="shared" si="68"/>
        <v>0</v>
      </c>
      <c r="Q251" s="75">
        <f t="shared" si="68"/>
        <v>0</v>
      </c>
      <c r="R251" s="75">
        <f t="shared" si="68"/>
        <v>0</v>
      </c>
      <c r="S251" s="75">
        <f t="shared" si="56"/>
        <v>0</v>
      </c>
      <c r="T251" s="75">
        <f t="shared" si="68"/>
        <v>0</v>
      </c>
      <c r="U251" s="75">
        <f t="shared" si="68"/>
        <v>0</v>
      </c>
      <c r="V251" s="61"/>
    </row>
    <row r="252" spans="1:22" s="24" customFormat="1" ht="19.5" customHeight="1" x14ac:dyDescent="0.25">
      <c r="A252" s="141"/>
      <c r="B252" s="146"/>
      <c r="C252" s="60" t="s">
        <v>5</v>
      </c>
      <c r="D252" s="9"/>
      <c r="E252" s="9"/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  <c r="R252" s="75"/>
      <c r="S252" s="75"/>
      <c r="T252" s="58"/>
      <c r="U252" s="58"/>
      <c r="V252" s="61"/>
    </row>
    <row r="253" spans="1:22" s="24" customFormat="1" ht="19.5" customHeight="1" x14ac:dyDescent="0.25">
      <c r="A253" s="141"/>
      <c r="B253" s="146"/>
      <c r="C253" s="61" t="s">
        <v>6</v>
      </c>
      <c r="D253" s="9"/>
      <c r="E253" s="9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  <c r="R253" s="75"/>
      <c r="S253" s="75"/>
      <c r="T253" s="58"/>
      <c r="U253" s="58"/>
      <c r="V253" s="61"/>
    </row>
    <row r="254" spans="1:22" s="24" customFormat="1" ht="19.5" customHeight="1" x14ac:dyDescent="0.25">
      <c r="A254" s="141"/>
      <c r="B254" s="146"/>
      <c r="C254" s="60" t="s">
        <v>7</v>
      </c>
      <c r="D254" s="9"/>
      <c r="E254" s="9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  <c r="R254" s="75"/>
      <c r="S254" s="75"/>
      <c r="T254" s="58"/>
      <c r="U254" s="58"/>
      <c r="V254" s="61"/>
    </row>
    <row r="255" spans="1:22" s="24" customFormat="1" ht="19.5" customHeight="1" x14ac:dyDescent="0.25">
      <c r="A255" s="141"/>
      <c r="B255" s="146"/>
      <c r="C255" s="60" t="s">
        <v>8</v>
      </c>
      <c r="D255" s="9"/>
      <c r="E255" s="9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  <c r="R255" s="75"/>
      <c r="S255" s="75"/>
      <c r="T255" s="58"/>
      <c r="U255" s="58"/>
      <c r="V255" s="61"/>
    </row>
    <row r="256" spans="1:22" s="24" customFormat="1" ht="19.5" customHeight="1" x14ac:dyDescent="0.25">
      <c r="A256" s="141"/>
      <c r="B256" s="146"/>
      <c r="C256" s="60" t="s">
        <v>9</v>
      </c>
      <c r="D256" s="75">
        <v>5164.8139499999997</v>
      </c>
      <c r="E256" s="75">
        <v>4832.2504799999997</v>
      </c>
      <c r="F256" s="75">
        <f>'[12]приложение 1'!$I$241</f>
        <v>99.996669999999995</v>
      </c>
      <c r="G256" s="75">
        <f>'[12]приложение 1'!$J$241</f>
        <v>99.996669999999995</v>
      </c>
      <c r="H256" s="75">
        <f>[10]Бюджет!$G$27/1000+[10]Бюджет!$G$28/1000</f>
        <v>335.40125999999998</v>
      </c>
      <c r="I256" s="75">
        <f>[10]Бюджет!$H$27/1000+[10]Бюджет!$H$28/1000</f>
        <v>335.40125999999998</v>
      </c>
      <c r="J256" s="75">
        <f>I256-H256</f>
        <v>0</v>
      </c>
      <c r="K256" s="75">
        <v>0</v>
      </c>
      <c r="L256" s="75">
        <v>0</v>
      </c>
      <c r="M256" s="75">
        <v>0</v>
      </c>
      <c r="N256" s="75">
        <v>0</v>
      </c>
      <c r="O256" s="75">
        <v>0</v>
      </c>
      <c r="P256" s="75">
        <v>0</v>
      </c>
      <c r="Q256" s="75">
        <v>0</v>
      </c>
      <c r="R256" s="75">
        <v>0</v>
      </c>
      <c r="S256" s="75">
        <f t="shared" si="56"/>
        <v>0</v>
      </c>
      <c r="T256" s="75">
        <v>0</v>
      </c>
      <c r="U256" s="75">
        <v>0</v>
      </c>
      <c r="V256" s="61"/>
    </row>
    <row r="257" spans="1:22" s="24" customFormat="1" ht="19.5" customHeight="1" x14ac:dyDescent="0.25">
      <c r="A257" s="173"/>
      <c r="B257" s="147"/>
      <c r="C257" s="60" t="s">
        <v>10</v>
      </c>
      <c r="D257" s="9"/>
      <c r="E257" s="9"/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75"/>
      <c r="R257" s="75"/>
      <c r="S257" s="75"/>
      <c r="T257" s="58"/>
      <c r="U257" s="58"/>
      <c r="V257" s="61"/>
    </row>
    <row r="258" spans="1:22" s="24" customFormat="1" ht="19.5" hidden="1" customHeight="1" x14ac:dyDescent="0.25">
      <c r="A258" s="140" t="s">
        <v>92</v>
      </c>
      <c r="B258" s="145" t="s">
        <v>72</v>
      </c>
      <c r="C258" s="60" t="s">
        <v>4</v>
      </c>
      <c r="D258" s="75">
        <f>D263</f>
        <v>0</v>
      </c>
      <c r="E258" s="75">
        <f t="shared" ref="E258:U258" si="69">E263</f>
        <v>0</v>
      </c>
      <c r="F258" s="75">
        <f t="shared" si="69"/>
        <v>0</v>
      </c>
      <c r="G258" s="75">
        <f t="shared" si="69"/>
        <v>0</v>
      </c>
      <c r="H258" s="75">
        <f t="shared" si="69"/>
        <v>0</v>
      </c>
      <c r="I258" s="75">
        <f t="shared" si="69"/>
        <v>0</v>
      </c>
      <c r="J258" s="75">
        <f>I258-H258</f>
        <v>0</v>
      </c>
      <c r="K258" s="75"/>
      <c r="L258" s="75"/>
      <c r="M258" s="75"/>
      <c r="N258" s="75"/>
      <c r="O258" s="75"/>
      <c r="P258" s="75"/>
      <c r="Q258" s="75"/>
      <c r="R258" s="75"/>
      <c r="S258" s="75">
        <f t="shared" si="56"/>
        <v>0</v>
      </c>
      <c r="T258" s="75">
        <f t="shared" si="69"/>
        <v>0</v>
      </c>
      <c r="U258" s="75">
        <f t="shared" si="69"/>
        <v>0</v>
      </c>
      <c r="V258" s="23"/>
    </row>
    <row r="259" spans="1:22" s="24" customFormat="1" ht="19.5" hidden="1" customHeight="1" x14ac:dyDescent="0.25">
      <c r="A259" s="141"/>
      <c r="B259" s="146"/>
      <c r="C259" s="60" t="s">
        <v>5</v>
      </c>
      <c r="D259" s="9"/>
      <c r="E259" s="9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  <c r="R259" s="75"/>
      <c r="S259" s="75">
        <f t="shared" si="56"/>
        <v>0</v>
      </c>
      <c r="T259" s="58"/>
      <c r="U259" s="58"/>
      <c r="V259" s="23"/>
    </row>
    <row r="260" spans="1:22" s="24" customFormat="1" ht="19.5" hidden="1" customHeight="1" x14ac:dyDescent="0.25">
      <c r="A260" s="141"/>
      <c r="B260" s="146"/>
      <c r="C260" s="61" t="s">
        <v>6</v>
      </c>
      <c r="D260" s="9"/>
      <c r="E260" s="9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5">
        <f t="shared" si="56"/>
        <v>0</v>
      </c>
      <c r="T260" s="58"/>
      <c r="U260" s="58"/>
      <c r="V260" s="23"/>
    </row>
    <row r="261" spans="1:22" s="24" customFormat="1" ht="19.5" hidden="1" customHeight="1" x14ac:dyDescent="0.25">
      <c r="A261" s="141"/>
      <c r="B261" s="146"/>
      <c r="C261" s="60" t="s">
        <v>7</v>
      </c>
      <c r="D261" s="9"/>
      <c r="E261" s="9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  <c r="R261" s="75"/>
      <c r="S261" s="75">
        <f t="shared" si="56"/>
        <v>0</v>
      </c>
      <c r="T261" s="58"/>
      <c r="U261" s="58"/>
      <c r="V261" s="23"/>
    </row>
    <row r="262" spans="1:22" s="24" customFormat="1" ht="19.5" hidden="1" customHeight="1" x14ac:dyDescent="0.25">
      <c r="A262" s="141"/>
      <c r="B262" s="146"/>
      <c r="C262" s="60" t="s">
        <v>8</v>
      </c>
      <c r="D262" s="9"/>
      <c r="E262" s="9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>
        <f t="shared" si="56"/>
        <v>0</v>
      </c>
      <c r="T262" s="58"/>
      <c r="U262" s="58"/>
      <c r="V262" s="23"/>
    </row>
    <row r="263" spans="1:22" s="24" customFormat="1" ht="19.5" hidden="1" customHeight="1" x14ac:dyDescent="0.25">
      <c r="A263" s="141"/>
      <c r="B263" s="146"/>
      <c r="C263" s="60" t="s">
        <v>9</v>
      </c>
      <c r="D263" s="75">
        <v>0</v>
      </c>
      <c r="E263" s="75">
        <v>0</v>
      </c>
      <c r="F263" s="75">
        <v>0</v>
      </c>
      <c r="G263" s="75">
        <v>0</v>
      </c>
      <c r="H263" s="75">
        <v>0</v>
      </c>
      <c r="I263" s="75">
        <v>0</v>
      </c>
      <c r="J263" s="75">
        <f>I263-H263</f>
        <v>0</v>
      </c>
      <c r="K263" s="75"/>
      <c r="L263" s="75"/>
      <c r="M263" s="75"/>
      <c r="N263" s="75"/>
      <c r="O263" s="75"/>
      <c r="P263" s="75"/>
      <c r="Q263" s="75"/>
      <c r="R263" s="75"/>
      <c r="S263" s="75">
        <f t="shared" si="56"/>
        <v>0</v>
      </c>
      <c r="T263" s="75">
        <v>0</v>
      </c>
      <c r="U263" s="75">
        <v>0</v>
      </c>
      <c r="V263" s="23"/>
    </row>
    <row r="264" spans="1:22" s="24" customFormat="1" ht="19.5" hidden="1" customHeight="1" x14ac:dyDescent="0.25">
      <c r="A264" s="173"/>
      <c r="B264" s="147"/>
      <c r="C264" s="60" t="s">
        <v>10</v>
      </c>
      <c r="D264" s="9"/>
      <c r="E264" s="9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75"/>
      <c r="R264" s="75"/>
      <c r="S264" s="75">
        <f t="shared" si="56"/>
        <v>0</v>
      </c>
      <c r="T264" s="58"/>
      <c r="U264" s="58"/>
      <c r="V264" s="23"/>
    </row>
    <row r="265" spans="1:22" s="24" customFormat="1" ht="30.75" customHeight="1" x14ac:dyDescent="0.25">
      <c r="A265" s="140" t="s">
        <v>87</v>
      </c>
      <c r="B265" s="145" t="s">
        <v>31</v>
      </c>
      <c r="C265" s="60" t="s">
        <v>4</v>
      </c>
      <c r="D265" s="75">
        <f>D270</f>
        <v>1790.74089</v>
      </c>
      <c r="E265" s="75">
        <f t="shared" ref="E265:U265" si="70">E270</f>
        <v>835.04272000000003</v>
      </c>
      <c r="F265" s="75">
        <f t="shared" si="70"/>
        <v>535</v>
      </c>
      <c r="G265" s="75">
        <f t="shared" si="70"/>
        <v>535</v>
      </c>
      <c r="H265" s="75">
        <f t="shared" si="70"/>
        <v>1690.9878600000002</v>
      </c>
      <c r="I265" s="75">
        <f t="shared" si="70"/>
        <v>1271.4000000000001</v>
      </c>
      <c r="J265" s="75">
        <f t="shared" si="70"/>
        <v>-419.58786000000009</v>
      </c>
      <c r="K265" s="75">
        <f t="shared" si="70"/>
        <v>0</v>
      </c>
      <c r="L265" s="75">
        <f t="shared" si="70"/>
        <v>0</v>
      </c>
      <c r="M265" s="75">
        <f t="shared" si="70"/>
        <v>0</v>
      </c>
      <c r="N265" s="75">
        <f t="shared" si="70"/>
        <v>0</v>
      </c>
      <c r="O265" s="75">
        <f t="shared" si="70"/>
        <v>0</v>
      </c>
      <c r="P265" s="75">
        <f t="shared" si="70"/>
        <v>0</v>
      </c>
      <c r="Q265" s="75">
        <f t="shared" si="70"/>
        <v>1553.6352099999999</v>
      </c>
      <c r="R265" s="75">
        <f t="shared" si="70"/>
        <v>1553.6352099999999</v>
      </c>
      <c r="S265" s="75">
        <f t="shared" si="56"/>
        <v>0</v>
      </c>
      <c r="T265" s="75">
        <f t="shared" si="70"/>
        <v>0</v>
      </c>
      <c r="U265" s="75">
        <f t="shared" si="70"/>
        <v>0</v>
      </c>
      <c r="V265" s="61"/>
    </row>
    <row r="266" spans="1:22" s="24" customFormat="1" ht="30.75" customHeight="1" x14ac:dyDescent="0.25">
      <c r="A266" s="141"/>
      <c r="B266" s="146"/>
      <c r="C266" s="60" t="s">
        <v>5</v>
      </c>
      <c r="D266" s="9"/>
      <c r="E266" s="9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  <c r="R266" s="75"/>
      <c r="S266" s="75"/>
      <c r="T266" s="58"/>
      <c r="U266" s="58"/>
      <c r="V266" s="61"/>
    </row>
    <row r="267" spans="1:22" s="24" customFormat="1" ht="30.75" customHeight="1" x14ac:dyDescent="0.25">
      <c r="A267" s="141"/>
      <c r="B267" s="146"/>
      <c r="C267" s="61" t="s">
        <v>6</v>
      </c>
      <c r="D267" s="9"/>
      <c r="E267" s="9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  <c r="R267" s="75"/>
      <c r="S267" s="75"/>
      <c r="T267" s="58"/>
      <c r="U267" s="58"/>
      <c r="V267" s="61"/>
    </row>
    <row r="268" spans="1:22" s="24" customFormat="1" ht="30.75" customHeight="1" x14ac:dyDescent="0.25">
      <c r="A268" s="141"/>
      <c r="B268" s="146"/>
      <c r="C268" s="60" t="s">
        <v>7</v>
      </c>
      <c r="D268" s="9"/>
      <c r="E268" s="9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75"/>
      <c r="R268" s="75"/>
      <c r="S268" s="75"/>
      <c r="T268" s="58"/>
      <c r="U268" s="58"/>
      <c r="V268" s="61"/>
    </row>
    <row r="269" spans="1:22" s="24" customFormat="1" ht="30.75" customHeight="1" x14ac:dyDescent="0.25">
      <c r="A269" s="141"/>
      <c r="B269" s="146"/>
      <c r="C269" s="60" t="s">
        <v>8</v>
      </c>
      <c r="D269" s="9"/>
      <c r="E269" s="9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  <c r="R269" s="75"/>
      <c r="S269" s="75"/>
      <c r="T269" s="58"/>
      <c r="U269" s="58"/>
      <c r="V269" s="61"/>
    </row>
    <row r="270" spans="1:22" s="24" customFormat="1" ht="30.75" customHeight="1" x14ac:dyDescent="0.25">
      <c r="A270" s="141"/>
      <c r="B270" s="146"/>
      <c r="C270" s="60" t="s">
        <v>9</v>
      </c>
      <c r="D270" s="75">
        <v>1790.74089</v>
      </c>
      <c r="E270" s="75">
        <v>835.04272000000003</v>
      </c>
      <c r="F270" s="75">
        <f>'[12]приложение 1'!$I$227</f>
        <v>535</v>
      </c>
      <c r="G270" s="75">
        <f>'[12]приложение 1'!$J$227</f>
        <v>535</v>
      </c>
      <c r="H270" s="75">
        <f>[10]Бюджет!$G$25/1000</f>
        <v>1690.9878600000002</v>
      </c>
      <c r="I270" s="75">
        <f>[10]Бюджет!$H$25/1000</f>
        <v>1271.4000000000001</v>
      </c>
      <c r="J270" s="75">
        <f>I270-H270</f>
        <v>-419.58786000000009</v>
      </c>
      <c r="K270" s="75">
        <v>0</v>
      </c>
      <c r="L270" s="75">
        <v>0</v>
      </c>
      <c r="M270" s="75">
        <v>0</v>
      </c>
      <c r="N270" s="75">
        <v>0</v>
      </c>
      <c r="O270" s="75">
        <v>0</v>
      </c>
      <c r="P270" s="75">
        <v>0</v>
      </c>
      <c r="Q270" s="75">
        <f>150+1403.63521</f>
        <v>1553.6352099999999</v>
      </c>
      <c r="R270" s="75">
        <f>150+1403.63521</f>
        <v>1553.6352099999999</v>
      </c>
      <c r="S270" s="75">
        <f t="shared" ref="S270:S331" si="71">R270-Q270</f>
        <v>0</v>
      </c>
      <c r="T270" s="75">
        <v>0</v>
      </c>
      <c r="U270" s="75">
        <v>0</v>
      </c>
      <c r="V270" s="61"/>
    </row>
    <row r="271" spans="1:22" s="24" customFormat="1" ht="30.75" customHeight="1" x14ac:dyDescent="0.25">
      <c r="A271" s="173"/>
      <c r="B271" s="147"/>
      <c r="C271" s="60" t="s">
        <v>10</v>
      </c>
      <c r="D271" s="9"/>
      <c r="E271" s="9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75"/>
      <c r="R271" s="75"/>
      <c r="S271" s="75"/>
      <c r="T271" s="58"/>
      <c r="U271" s="58"/>
      <c r="V271" s="61"/>
    </row>
    <row r="272" spans="1:22" s="24" customFormat="1" ht="19.5" customHeight="1" x14ac:dyDescent="0.25">
      <c r="A272" s="144" t="s">
        <v>88</v>
      </c>
      <c r="B272" s="145" t="s">
        <v>246</v>
      </c>
      <c r="C272" s="60" t="s">
        <v>4</v>
      </c>
      <c r="D272" s="75">
        <f>D277</f>
        <v>433.45832999999999</v>
      </c>
      <c r="E272" s="75">
        <f t="shared" ref="E272:U272" si="72">E277</f>
        <v>388.20800000000003</v>
      </c>
      <c r="F272" s="75">
        <f t="shared" si="72"/>
        <v>99.995000000000005</v>
      </c>
      <c r="G272" s="75">
        <f t="shared" si="72"/>
        <v>99.995000000000005</v>
      </c>
      <c r="H272" s="75">
        <f t="shared" si="72"/>
        <v>5196.6446799999994</v>
      </c>
      <c r="I272" s="75">
        <f t="shared" si="72"/>
        <v>1696.6446799999999</v>
      </c>
      <c r="J272" s="75">
        <f t="shared" si="72"/>
        <v>-3499.9999999999995</v>
      </c>
      <c r="K272" s="75">
        <f t="shared" si="72"/>
        <v>0</v>
      </c>
      <c r="L272" s="75">
        <f t="shared" si="72"/>
        <v>0</v>
      </c>
      <c r="M272" s="75">
        <f t="shared" si="72"/>
        <v>616.28099999999995</v>
      </c>
      <c r="N272" s="75">
        <f t="shared" si="72"/>
        <v>616.28099999999995</v>
      </c>
      <c r="O272" s="75">
        <f t="shared" si="72"/>
        <v>2616.2809999999999</v>
      </c>
      <c r="P272" s="75">
        <f t="shared" si="72"/>
        <v>2616.2809999999999</v>
      </c>
      <c r="Q272" s="75">
        <f t="shared" si="72"/>
        <v>4240.2060000000001</v>
      </c>
      <c r="R272" s="75">
        <f t="shared" si="72"/>
        <v>4240.2060000000001</v>
      </c>
      <c r="S272" s="75">
        <f t="shared" si="71"/>
        <v>0</v>
      </c>
      <c r="T272" s="75">
        <f t="shared" si="72"/>
        <v>0</v>
      </c>
      <c r="U272" s="75">
        <f t="shared" si="72"/>
        <v>0</v>
      </c>
      <c r="V272" s="61"/>
    </row>
    <row r="273" spans="1:22" s="24" customFormat="1" ht="19.5" customHeight="1" x14ac:dyDescent="0.25">
      <c r="A273" s="144"/>
      <c r="B273" s="146"/>
      <c r="C273" s="60" t="s">
        <v>5</v>
      </c>
      <c r="D273" s="9"/>
      <c r="E273" s="9"/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75"/>
      <c r="R273" s="75"/>
      <c r="S273" s="75"/>
      <c r="T273" s="58"/>
      <c r="U273" s="58"/>
      <c r="V273" s="61"/>
    </row>
    <row r="274" spans="1:22" s="24" customFormat="1" ht="19.5" customHeight="1" x14ac:dyDescent="0.25">
      <c r="A274" s="144"/>
      <c r="B274" s="146"/>
      <c r="C274" s="61" t="s">
        <v>6</v>
      </c>
      <c r="D274" s="9"/>
      <c r="E274" s="9"/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75"/>
      <c r="R274" s="75"/>
      <c r="S274" s="75"/>
      <c r="T274" s="58"/>
      <c r="U274" s="58"/>
      <c r="V274" s="61"/>
    </row>
    <row r="275" spans="1:22" s="24" customFormat="1" ht="19.5" customHeight="1" x14ac:dyDescent="0.25">
      <c r="A275" s="144"/>
      <c r="B275" s="146"/>
      <c r="C275" s="60" t="s">
        <v>7</v>
      </c>
      <c r="D275" s="9"/>
      <c r="E275" s="9"/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75"/>
      <c r="R275" s="75"/>
      <c r="S275" s="75"/>
      <c r="T275" s="58"/>
      <c r="U275" s="58"/>
      <c r="V275" s="61"/>
    </row>
    <row r="276" spans="1:22" s="24" customFormat="1" ht="19.5" customHeight="1" x14ac:dyDescent="0.25">
      <c r="A276" s="144"/>
      <c r="B276" s="146"/>
      <c r="C276" s="60" t="s">
        <v>8</v>
      </c>
      <c r="D276" s="9"/>
      <c r="E276" s="9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75"/>
      <c r="R276" s="75"/>
      <c r="S276" s="75"/>
      <c r="T276" s="58"/>
      <c r="U276" s="58"/>
      <c r="V276" s="61"/>
    </row>
    <row r="277" spans="1:22" s="24" customFormat="1" ht="19.5" customHeight="1" x14ac:dyDescent="0.25">
      <c r="A277" s="144"/>
      <c r="B277" s="146"/>
      <c r="C277" s="60" t="s">
        <v>9</v>
      </c>
      <c r="D277" s="75">
        <v>433.45832999999999</v>
      </c>
      <c r="E277" s="75">
        <v>388.20800000000003</v>
      </c>
      <c r="F277" s="75">
        <f>'[12]приложение 1'!$I$262</f>
        <v>99.995000000000005</v>
      </c>
      <c r="G277" s="75">
        <f>'[12]приложение 1'!$J$262</f>
        <v>99.995000000000005</v>
      </c>
      <c r="H277" s="75">
        <f>[10]Бюджет!$G$46/1000+[10]Бюджет!$G$47/1000</f>
        <v>5196.6446799999994</v>
      </c>
      <c r="I277" s="75">
        <f>[10]Бюджет!$H$46/1000</f>
        <v>1696.6446799999999</v>
      </c>
      <c r="J277" s="75">
        <f>I277-H277</f>
        <v>-3499.9999999999995</v>
      </c>
      <c r="K277" s="75">
        <v>0</v>
      </c>
      <c r="L277" s="75">
        <v>0</v>
      </c>
      <c r="M277" s="75">
        <v>616.28099999999995</v>
      </c>
      <c r="N277" s="75">
        <v>616.28099999999995</v>
      </c>
      <c r="O277" s="75">
        <f>616.281+2000</f>
        <v>2616.2809999999999</v>
      </c>
      <c r="P277" s="75">
        <f>616.281+2000</f>
        <v>2616.2809999999999</v>
      </c>
      <c r="Q277" s="75">
        <f>740.206+1500+2000</f>
        <v>4240.2060000000001</v>
      </c>
      <c r="R277" s="75">
        <f>740.206+1500+2000</f>
        <v>4240.2060000000001</v>
      </c>
      <c r="S277" s="75">
        <f t="shared" si="71"/>
        <v>0</v>
      </c>
      <c r="T277" s="75">
        <v>0</v>
      </c>
      <c r="U277" s="75">
        <v>0</v>
      </c>
      <c r="V277" s="61"/>
    </row>
    <row r="278" spans="1:22" s="24" customFormat="1" ht="19.5" customHeight="1" x14ac:dyDescent="0.25">
      <c r="A278" s="144"/>
      <c r="B278" s="147"/>
      <c r="C278" s="60" t="s">
        <v>10</v>
      </c>
      <c r="D278" s="9"/>
      <c r="E278" s="9"/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75"/>
      <c r="R278" s="75"/>
      <c r="S278" s="75"/>
      <c r="T278" s="58"/>
      <c r="U278" s="58"/>
      <c r="V278" s="61"/>
    </row>
    <row r="279" spans="1:22" s="24" customFormat="1" ht="19.5" customHeight="1" x14ac:dyDescent="0.25">
      <c r="A279" s="144" t="s">
        <v>89</v>
      </c>
      <c r="B279" s="145" t="s">
        <v>292</v>
      </c>
      <c r="C279" s="60" t="s">
        <v>4</v>
      </c>
      <c r="D279" s="75">
        <f>D284</f>
        <v>124.2</v>
      </c>
      <c r="E279" s="75">
        <f t="shared" ref="E279:U279" si="73">E284</f>
        <v>123.4</v>
      </c>
      <c r="F279" s="75">
        <f t="shared" si="73"/>
        <v>0</v>
      </c>
      <c r="G279" s="75">
        <f t="shared" si="73"/>
        <v>0</v>
      </c>
      <c r="H279" s="75">
        <f t="shared" si="73"/>
        <v>0</v>
      </c>
      <c r="I279" s="75">
        <f t="shared" si="73"/>
        <v>0</v>
      </c>
      <c r="J279" s="75">
        <f t="shared" si="73"/>
        <v>0</v>
      </c>
      <c r="K279" s="75">
        <f t="shared" si="73"/>
        <v>0</v>
      </c>
      <c r="L279" s="75">
        <f t="shared" si="73"/>
        <v>0</v>
      </c>
      <c r="M279" s="75">
        <f t="shared" si="73"/>
        <v>212.499</v>
      </c>
      <c r="N279" s="75">
        <f t="shared" si="73"/>
        <v>212.499</v>
      </c>
      <c r="O279" s="75">
        <f t="shared" si="73"/>
        <v>212.499</v>
      </c>
      <c r="P279" s="75">
        <f t="shared" si="73"/>
        <v>212.499</v>
      </c>
      <c r="Q279" s="75">
        <f t="shared" si="73"/>
        <v>239.77585999999999</v>
      </c>
      <c r="R279" s="75">
        <f t="shared" si="73"/>
        <v>239.77585999999999</v>
      </c>
      <c r="S279" s="75">
        <f t="shared" si="71"/>
        <v>0</v>
      </c>
      <c r="T279" s="75">
        <f t="shared" si="73"/>
        <v>0</v>
      </c>
      <c r="U279" s="75">
        <f t="shared" si="73"/>
        <v>0</v>
      </c>
      <c r="V279" s="23"/>
    </row>
    <row r="280" spans="1:22" s="24" customFormat="1" ht="19.5" customHeight="1" x14ac:dyDescent="0.25">
      <c r="A280" s="144"/>
      <c r="B280" s="146"/>
      <c r="C280" s="60" t="s">
        <v>5</v>
      </c>
      <c r="D280" s="9"/>
      <c r="E280" s="9"/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75"/>
      <c r="R280" s="75"/>
      <c r="S280" s="75"/>
      <c r="T280" s="58"/>
      <c r="U280" s="58"/>
      <c r="V280" s="23"/>
    </row>
    <row r="281" spans="1:22" s="24" customFormat="1" ht="19.5" customHeight="1" x14ac:dyDescent="0.25">
      <c r="A281" s="144"/>
      <c r="B281" s="146"/>
      <c r="C281" s="61" t="s">
        <v>6</v>
      </c>
      <c r="D281" s="9"/>
      <c r="E281" s="9"/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75"/>
      <c r="R281" s="75"/>
      <c r="S281" s="75"/>
      <c r="T281" s="58"/>
      <c r="U281" s="58"/>
      <c r="V281" s="23"/>
    </row>
    <row r="282" spans="1:22" s="24" customFormat="1" ht="19.5" customHeight="1" x14ac:dyDescent="0.25">
      <c r="A282" s="144"/>
      <c r="B282" s="146"/>
      <c r="C282" s="60" t="s">
        <v>7</v>
      </c>
      <c r="D282" s="9"/>
      <c r="E282" s="9"/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75"/>
      <c r="R282" s="75"/>
      <c r="S282" s="75"/>
      <c r="T282" s="58"/>
      <c r="U282" s="58"/>
      <c r="V282" s="23"/>
    </row>
    <row r="283" spans="1:22" s="24" customFormat="1" ht="19.5" customHeight="1" x14ac:dyDescent="0.25">
      <c r="A283" s="144"/>
      <c r="B283" s="146"/>
      <c r="C283" s="60" t="s">
        <v>8</v>
      </c>
      <c r="D283" s="9"/>
      <c r="E283" s="9"/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75"/>
      <c r="R283" s="75"/>
      <c r="S283" s="75"/>
      <c r="T283" s="58"/>
      <c r="U283" s="58"/>
      <c r="V283" s="23"/>
    </row>
    <row r="284" spans="1:22" s="24" customFormat="1" ht="19.5" customHeight="1" x14ac:dyDescent="0.25">
      <c r="A284" s="144"/>
      <c r="B284" s="146"/>
      <c r="C284" s="60" t="s">
        <v>9</v>
      </c>
      <c r="D284" s="75">
        <v>124.2</v>
      </c>
      <c r="E284" s="75">
        <v>123.4</v>
      </c>
      <c r="F284" s="75">
        <v>0</v>
      </c>
      <c r="G284" s="75">
        <v>0</v>
      </c>
      <c r="H284" s="75">
        <v>0</v>
      </c>
      <c r="I284" s="75">
        <v>0</v>
      </c>
      <c r="J284" s="75">
        <f>I284-H284</f>
        <v>0</v>
      </c>
      <c r="K284" s="75">
        <v>0</v>
      </c>
      <c r="L284" s="75">
        <v>0</v>
      </c>
      <c r="M284" s="75">
        <v>212.499</v>
      </c>
      <c r="N284" s="75">
        <v>212.499</v>
      </c>
      <c r="O284" s="75">
        <v>212.499</v>
      </c>
      <c r="P284" s="75">
        <v>212.499</v>
      </c>
      <c r="Q284" s="75">
        <v>239.77585999999999</v>
      </c>
      <c r="R284" s="75">
        <v>239.77585999999999</v>
      </c>
      <c r="S284" s="75">
        <f t="shared" si="71"/>
        <v>0</v>
      </c>
      <c r="T284" s="75">
        <v>0</v>
      </c>
      <c r="U284" s="75">
        <v>0</v>
      </c>
      <c r="V284" s="23"/>
    </row>
    <row r="285" spans="1:22" s="24" customFormat="1" ht="19.5" customHeight="1" x14ac:dyDescent="0.25">
      <c r="A285" s="144"/>
      <c r="B285" s="147"/>
      <c r="C285" s="60" t="s">
        <v>10</v>
      </c>
      <c r="D285" s="9"/>
      <c r="E285" s="9"/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75"/>
      <c r="R285" s="75"/>
      <c r="S285" s="75"/>
      <c r="T285" s="58"/>
      <c r="U285" s="58"/>
      <c r="V285" s="23"/>
    </row>
    <row r="286" spans="1:22" s="24" customFormat="1" ht="19.5" customHeight="1" x14ac:dyDescent="0.25">
      <c r="A286" s="144" t="s">
        <v>90</v>
      </c>
      <c r="B286" s="145" t="s">
        <v>301</v>
      </c>
      <c r="C286" s="60" t="s">
        <v>4</v>
      </c>
      <c r="D286" s="75">
        <f>D291</f>
        <v>124.2</v>
      </c>
      <c r="E286" s="75">
        <f t="shared" ref="E286:R286" si="74">E291</f>
        <v>123.4</v>
      </c>
      <c r="F286" s="75">
        <f t="shared" si="74"/>
        <v>0</v>
      </c>
      <c r="G286" s="75">
        <f t="shared" si="74"/>
        <v>0</v>
      </c>
      <c r="H286" s="75">
        <f t="shared" si="74"/>
        <v>0</v>
      </c>
      <c r="I286" s="75">
        <f t="shared" si="74"/>
        <v>0</v>
      </c>
      <c r="J286" s="75">
        <f t="shared" si="74"/>
        <v>0</v>
      </c>
      <c r="K286" s="75">
        <f t="shared" si="74"/>
        <v>0</v>
      </c>
      <c r="L286" s="75">
        <f t="shared" si="74"/>
        <v>0</v>
      </c>
      <c r="M286" s="75">
        <f t="shared" si="74"/>
        <v>1254.6616799999999</v>
      </c>
      <c r="N286" s="75">
        <f t="shared" si="74"/>
        <v>1254.6616799999999</v>
      </c>
      <c r="O286" s="75">
        <f t="shared" si="74"/>
        <v>2044.2696699999999</v>
      </c>
      <c r="P286" s="75">
        <f t="shared" si="74"/>
        <v>2044.2696699999999</v>
      </c>
      <c r="Q286" s="75">
        <f t="shared" si="74"/>
        <v>2044.2696699999999</v>
      </c>
      <c r="R286" s="75">
        <f t="shared" si="74"/>
        <v>2044.2696699999999</v>
      </c>
      <c r="S286" s="75">
        <f t="shared" si="71"/>
        <v>0</v>
      </c>
      <c r="T286" s="75">
        <f t="shared" ref="T286:U286" si="75">T291</f>
        <v>0</v>
      </c>
      <c r="U286" s="75">
        <f t="shared" si="75"/>
        <v>0</v>
      </c>
      <c r="V286" s="23"/>
    </row>
    <row r="287" spans="1:22" s="24" customFormat="1" ht="19.5" customHeight="1" x14ac:dyDescent="0.25">
      <c r="A287" s="144"/>
      <c r="B287" s="146"/>
      <c r="C287" s="60" t="s">
        <v>5</v>
      </c>
      <c r="D287" s="9"/>
      <c r="E287" s="9"/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  <c r="R287" s="75"/>
      <c r="S287" s="75"/>
      <c r="T287" s="58"/>
      <c r="U287" s="58"/>
      <c r="V287" s="23"/>
    </row>
    <row r="288" spans="1:22" s="24" customFormat="1" ht="19.5" customHeight="1" x14ac:dyDescent="0.25">
      <c r="A288" s="144"/>
      <c r="B288" s="146"/>
      <c r="C288" s="61" t="s">
        <v>6</v>
      </c>
      <c r="D288" s="9"/>
      <c r="E288" s="9"/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75"/>
      <c r="R288" s="75"/>
      <c r="S288" s="75"/>
      <c r="T288" s="58"/>
      <c r="U288" s="58"/>
      <c r="V288" s="23"/>
    </row>
    <row r="289" spans="1:22" s="24" customFormat="1" ht="19.5" customHeight="1" x14ac:dyDescent="0.25">
      <c r="A289" s="144"/>
      <c r="B289" s="146"/>
      <c r="C289" s="60" t="s">
        <v>7</v>
      </c>
      <c r="D289" s="9"/>
      <c r="E289" s="9"/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75"/>
      <c r="R289" s="75"/>
      <c r="S289" s="75"/>
      <c r="T289" s="58"/>
      <c r="U289" s="58"/>
      <c r="V289" s="23"/>
    </row>
    <row r="290" spans="1:22" s="24" customFormat="1" ht="19.5" customHeight="1" x14ac:dyDescent="0.25">
      <c r="A290" s="144"/>
      <c r="B290" s="146"/>
      <c r="C290" s="60" t="s">
        <v>8</v>
      </c>
      <c r="D290" s="9"/>
      <c r="E290" s="9"/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75"/>
      <c r="R290" s="75"/>
      <c r="S290" s="75"/>
      <c r="T290" s="58"/>
      <c r="U290" s="58"/>
      <c r="V290" s="23"/>
    </row>
    <row r="291" spans="1:22" s="24" customFormat="1" ht="19.5" customHeight="1" x14ac:dyDescent="0.25">
      <c r="A291" s="144"/>
      <c r="B291" s="146"/>
      <c r="C291" s="60" t="s">
        <v>9</v>
      </c>
      <c r="D291" s="75">
        <v>124.2</v>
      </c>
      <c r="E291" s="75">
        <v>123.4</v>
      </c>
      <c r="F291" s="75">
        <v>0</v>
      </c>
      <c r="G291" s="75">
        <v>0</v>
      </c>
      <c r="H291" s="75">
        <v>0</v>
      </c>
      <c r="I291" s="75">
        <v>0</v>
      </c>
      <c r="J291" s="75">
        <f>I291-H291</f>
        <v>0</v>
      </c>
      <c r="K291" s="75">
        <v>0</v>
      </c>
      <c r="L291" s="75">
        <v>0</v>
      </c>
      <c r="M291" s="75">
        <v>1254.6616799999999</v>
      </c>
      <c r="N291" s="75">
        <v>1254.6616799999999</v>
      </c>
      <c r="O291" s="75">
        <v>2044.2696699999999</v>
      </c>
      <c r="P291" s="75">
        <v>2044.2696699999999</v>
      </c>
      <c r="Q291" s="75">
        <v>2044.2696699999999</v>
      </c>
      <c r="R291" s="75">
        <f>P291</f>
        <v>2044.2696699999999</v>
      </c>
      <c r="S291" s="75">
        <f t="shared" si="71"/>
        <v>0</v>
      </c>
      <c r="T291" s="75">
        <v>0</v>
      </c>
      <c r="U291" s="75">
        <v>0</v>
      </c>
      <c r="V291" s="23"/>
    </row>
    <row r="292" spans="1:22" s="24" customFormat="1" ht="19.5" customHeight="1" x14ac:dyDescent="0.25">
      <c r="A292" s="144"/>
      <c r="B292" s="147"/>
      <c r="C292" s="60" t="s">
        <v>10</v>
      </c>
      <c r="D292" s="9"/>
      <c r="E292" s="9"/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75"/>
      <c r="R292" s="75"/>
      <c r="S292" s="75"/>
      <c r="T292" s="58"/>
      <c r="U292" s="58"/>
      <c r="V292" s="23"/>
    </row>
    <row r="293" spans="1:22" s="24" customFormat="1" ht="19.5" customHeight="1" x14ac:dyDescent="0.25">
      <c r="A293" s="144" t="s">
        <v>304</v>
      </c>
      <c r="B293" s="145" t="s">
        <v>302</v>
      </c>
      <c r="C293" s="60" t="s">
        <v>4</v>
      </c>
      <c r="D293" s="75">
        <f>D298</f>
        <v>124.2</v>
      </c>
      <c r="E293" s="75">
        <f t="shared" ref="E293:R293" si="76">E298</f>
        <v>123.4</v>
      </c>
      <c r="F293" s="75">
        <f t="shared" si="76"/>
        <v>0</v>
      </c>
      <c r="G293" s="75">
        <f t="shared" si="76"/>
        <v>0</v>
      </c>
      <c r="H293" s="75">
        <f t="shared" si="76"/>
        <v>0</v>
      </c>
      <c r="I293" s="75">
        <f t="shared" si="76"/>
        <v>0</v>
      </c>
      <c r="J293" s="75">
        <f t="shared" si="76"/>
        <v>0</v>
      </c>
      <c r="K293" s="75">
        <f t="shared" si="76"/>
        <v>82.508399999999995</v>
      </c>
      <c r="L293" s="75">
        <f t="shared" si="76"/>
        <v>78.187020000000004</v>
      </c>
      <c r="M293" s="75">
        <f t="shared" si="76"/>
        <v>78.187020000000004</v>
      </c>
      <c r="N293" s="75">
        <f t="shared" si="76"/>
        <v>78.187020000000004</v>
      </c>
      <c r="O293" s="75">
        <f t="shared" si="76"/>
        <v>78.187020000000004</v>
      </c>
      <c r="P293" s="75">
        <f t="shared" si="76"/>
        <v>78.187020000000004</v>
      </c>
      <c r="Q293" s="75">
        <f t="shared" si="76"/>
        <v>1714.8526200000001</v>
      </c>
      <c r="R293" s="75">
        <f t="shared" si="76"/>
        <v>1714.8526200000001</v>
      </c>
      <c r="S293" s="75">
        <f t="shared" si="71"/>
        <v>0</v>
      </c>
      <c r="T293" s="75">
        <f t="shared" ref="T293:U293" si="77">T298</f>
        <v>0</v>
      </c>
      <c r="U293" s="75">
        <f t="shared" si="77"/>
        <v>0</v>
      </c>
      <c r="V293" s="23"/>
    </row>
    <row r="294" spans="1:22" s="24" customFormat="1" ht="19.5" customHeight="1" x14ac:dyDescent="0.25">
      <c r="A294" s="144"/>
      <c r="B294" s="146"/>
      <c r="C294" s="60" t="s">
        <v>5</v>
      </c>
      <c r="D294" s="9"/>
      <c r="E294" s="9"/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75"/>
      <c r="R294" s="75"/>
      <c r="S294" s="75"/>
      <c r="T294" s="58"/>
      <c r="U294" s="58"/>
      <c r="V294" s="23"/>
    </row>
    <row r="295" spans="1:22" s="24" customFormat="1" ht="19.5" customHeight="1" x14ac:dyDescent="0.25">
      <c r="A295" s="144"/>
      <c r="B295" s="146"/>
      <c r="C295" s="61" t="s">
        <v>6</v>
      </c>
      <c r="D295" s="9"/>
      <c r="E295" s="9"/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75"/>
      <c r="R295" s="75"/>
      <c r="S295" s="75"/>
      <c r="T295" s="58"/>
      <c r="U295" s="58"/>
      <c r="V295" s="23"/>
    </row>
    <row r="296" spans="1:22" s="24" customFormat="1" ht="19.5" customHeight="1" x14ac:dyDescent="0.25">
      <c r="A296" s="144"/>
      <c r="B296" s="146"/>
      <c r="C296" s="60" t="s">
        <v>7</v>
      </c>
      <c r="D296" s="9"/>
      <c r="E296" s="9"/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75"/>
      <c r="R296" s="75"/>
      <c r="S296" s="75"/>
      <c r="T296" s="58"/>
      <c r="U296" s="58"/>
      <c r="V296" s="23"/>
    </row>
    <row r="297" spans="1:22" s="24" customFormat="1" ht="19.5" customHeight="1" x14ac:dyDescent="0.25">
      <c r="A297" s="144"/>
      <c r="B297" s="146"/>
      <c r="C297" s="60" t="s">
        <v>8</v>
      </c>
      <c r="D297" s="9"/>
      <c r="E297" s="9"/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75"/>
      <c r="R297" s="75"/>
      <c r="S297" s="75"/>
      <c r="T297" s="58"/>
      <c r="U297" s="58"/>
      <c r="V297" s="23"/>
    </row>
    <row r="298" spans="1:22" s="24" customFormat="1" ht="19.5" customHeight="1" x14ac:dyDescent="0.25">
      <c r="A298" s="144"/>
      <c r="B298" s="146"/>
      <c r="C298" s="60" t="s">
        <v>9</v>
      </c>
      <c r="D298" s="75">
        <v>124.2</v>
      </c>
      <c r="E298" s="75">
        <v>123.4</v>
      </c>
      <c r="F298" s="75">
        <v>0</v>
      </c>
      <c r="G298" s="75">
        <v>0</v>
      </c>
      <c r="H298" s="75">
        <v>0</v>
      </c>
      <c r="I298" s="75">
        <v>0</v>
      </c>
      <c r="J298" s="75">
        <f>I298-H298</f>
        <v>0</v>
      </c>
      <c r="K298" s="75">
        <v>82.508399999999995</v>
      </c>
      <c r="L298" s="75">
        <v>78.187020000000004</v>
      </c>
      <c r="M298" s="75">
        <v>78.187020000000004</v>
      </c>
      <c r="N298" s="75">
        <v>78.187020000000004</v>
      </c>
      <c r="O298" s="75">
        <v>78.187020000000004</v>
      </c>
      <c r="P298" s="75">
        <v>78.187020000000004</v>
      </c>
      <c r="Q298" s="75">
        <f>78.18702+1636.6656</f>
        <v>1714.8526200000001</v>
      </c>
      <c r="R298" s="75">
        <f>78.18702+1636.6656</f>
        <v>1714.8526200000001</v>
      </c>
      <c r="S298" s="75">
        <f t="shared" si="71"/>
        <v>0</v>
      </c>
      <c r="T298" s="75">
        <v>0</v>
      </c>
      <c r="U298" s="75">
        <v>0</v>
      </c>
      <c r="V298" s="23"/>
    </row>
    <row r="299" spans="1:22" s="24" customFormat="1" ht="19.5" customHeight="1" x14ac:dyDescent="0.25">
      <c r="A299" s="144"/>
      <c r="B299" s="147"/>
      <c r="C299" s="60" t="s">
        <v>10</v>
      </c>
      <c r="D299" s="9"/>
      <c r="E299" s="9"/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75"/>
      <c r="R299" s="75"/>
      <c r="S299" s="75"/>
      <c r="T299" s="58"/>
      <c r="U299" s="58"/>
      <c r="V299" s="23"/>
    </row>
    <row r="300" spans="1:22" s="24" customFormat="1" ht="19.5" customHeight="1" x14ac:dyDescent="0.25">
      <c r="A300" s="144" t="s">
        <v>305</v>
      </c>
      <c r="B300" s="145" t="s">
        <v>303</v>
      </c>
      <c r="C300" s="60" t="s">
        <v>4</v>
      </c>
      <c r="D300" s="75">
        <f>D305</f>
        <v>124.2</v>
      </c>
      <c r="E300" s="75">
        <f t="shared" ref="E300:R300" si="78">E305</f>
        <v>123.4</v>
      </c>
      <c r="F300" s="75">
        <f t="shared" si="78"/>
        <v>0</v>
      </c>
      <c r="G300" s="75">
        <f t="shared" si="78"/>
        <v>0</v>
      </c>
      <c r="H300" s="75">
        <f t="shared" si="78"/>
        <v>0</v>
      </c>
      <c r="I300" s="75">
        <f t="shared" si="78"/>
        <v>0</v>
      </c>
      <c r="J300" s="75">
        <f t="shared" si="78"/>
        <v>0</v>
      </c>
      <c r="K300" s="75">
        <f t="shared" si="78"/>
        <v>0</v>
      </c>
      <c r="L300" s="75">
        <f t="shared" si="78"/>
        <v>0</v>
      </c>
      <c r="M300" s="75">
        <f t="shared" si="78"/>
        <v>2985</v>
      </c>
      <c r="N300" s="75">
        <f t="shared" si="78"/>
        <v>2985</v>
      </c>
      <c r="O300" s="75">
        <f t="shared" si="78"/>
        <v>2985</v>
      </c>
      <c r="P300" s="75">
        <f t="shared" si="78"/>
        <v>2985</v>
      </c>
      <c r="Q300" s="75">
        <f t="shared" si="78"/>
        <v>3000</v>
      </c>
      <c r="R300" s="75">
        <f t="shared" si="78"/>
        <v>3000</v>
      </c>
      <c r="S300" s="75">
        <f t="shared" si="71"/>
        <v>0</v>
      </c>
      <c r="T300" s="75">
        <f t="shared" ref="T300:U300" si="79">T305</f>
        <v>0</v>
      </c>
      <c r="U300" s="75">
        <f t="shared" si="79"/>
        <v>0</v>
      </c>
      <c r="V300" s="23"/>
    </row>
    <row r="301" spans="1:22" s="24" customFormat="1" ht="19.5" customHeight="1" x14ac:dyDescent="0.25">
      <c r="A301" s="144"/>
      <c r="B301" s="146"/>
      <c r="C301" s="60" t="s">
        <v>5</v>
      </c>
      <c r="D301" s="9"/>
      <c r="E301" s="9"/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75"/>
      <c r="R301" s="75"/>
      <c r="S301" s="75"/>
      <c r="T301" s="58"/>
      <c r="U301" s="58"/>
      <c r="V301" s="23"/>
    </row>
    <row r="302" spans="1:22" s="24" customFormat="1" ht="19.5" customHeight="1" x14ac:dyDescent="0.25">
      <c r="A302" s="144"/>
      <c r="B302" s="146"/>
      <c r="C302" s="61" t="s">
        <v>6</v>
      </c>
      <c r="D302" s="9"/>
      <c r="E302" s="9"/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75"/>
      <c r="R302" s="75"/>
      <c r="S302" s="75"/>
      <c r="T302" s="58"/>
      <c r="U302" s="58"/>
      <c r="V302" s="23"/>
    </row>
    <row r="303" spans="1:22" s="24" customFormat="1" ht="19.5" customHeight="1" x14ac:dyDescent="0.25">
      <c r="A303" s="144"/>
      <c r="B303" s="146"/>
      <c r="C303" s="60" t="s">
        <v>7</v>
      </c>
      <c r="D303" s="9"/>
      <c r="E303" s="9"/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75"/>
      <c r="R303" s="75"/>
      <c r="S303" s="75"/>
      <c r="T303" s="58"/>
      <c r="U303" s="58"/>
      <c r="V303" s="23"/>
    </row>
    <row r="304" spans="1:22" s="24" customFormat="1" ht="19.5" customHeight="1" x14ac:dyDescent="0.25">
      <c r="A304" s="144"/>
      <c r="B304" s="146"/>
      <c r="C304" s="60" t="s">
        <v>8</v>
      </c>
      <c r="D304" s="9"/>
      <c r="E304" s="9"/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75"/>
      <c r="R304" s="75"/>
      <c r="S304" s="75"/>
      <c r="T304" s="58"/>
      <c r="U304" s="58"/>
      <c r="V304" s="23"/>
    </row>
    <row r="305" spans="1:26" s="24" customFormat="1" ht="19.5" customHeight="1" x14ac:dyDescent="0.25">
      <c r="A305" s="144"/>
      <c r="B305" s="146"/>
      <c r="C305" s="60" t="s">
        <v>9</v>
      </c>
      <c r="D305" s="75">
        <v>124.2</v>
      </c>
      <c r="E305" s="75">
        <v>123.4</v>
      </c>
      <c r="F305" s="75">
        <v>0</v>
      </c>
      <c r="G305" s="75">
        <v>0</v>
      </c>
      <c r="H305" s="75">
        <v>0</v>
      </c>
      <c r="I305" s="75">
        <v>0</v>
      </c>
      <c r="J305" s="75">
        <f>I305-H305</f>
        <v>0</v>
      </c>
      <c r="K305" s="75">
        <v>0</v>
      </c>
      <c r="L305" s="75">
        <v>0</v>
      </c>
      <c r="M305" s="75">
        <v>2985</v>
      </c>
      <c r="N305" s="75">
        <v>2985</v>
      </c>
      <c r="O305" s="75">
        <v>2985</v>
      </c>
      <c r="P305" s="75">
        <v>2985</v>
      </c>
      <c r="Q305" s="75">
        <v>3000</v>
      </c>
      <c r="R305" s="75">
        <v>3000</v>
      </c>
      <c r="S305" s="75">
        <f t="shared" si="71"/>
        <v>0</v>
      </c>
      <c r="T305" s="75">
        <v>0</v>
      </c>
      <c r="U305" s="75">
        <v>0</v>
      </c>
      <c r="V305" s="23"/>
    </row>
    <row r="306" spans="1:26" s="24" customFormat="1" ht="19.5" customHeight="1" x14ac:dyDescent="0.25">
      <c r="A306" s="144"/>
      <c r="B306" s="147"/>
      <c r="C306" s="60" t="s">
        <v>10</v>
      </c>
      <c r="D306" s="9"/>
      <c r="E306" s="9"/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75"/>
      <c r="R306" s="75"/>
      <c r="S306" s="75"/>
      <c r="T306" s="58"/>
      <c r="U306" s="58"/>
      <c r="V306" s="23"/>
    </row>
    <row r="307" spans="1:26" ht="15" customHeight="1" x14ac:dyDescent="0.25">
      <c r="A307" s="140" t="s">
        <v>66</v>
      </c>
      <c r="B307" s="140" t="s">
        <v>67</v>
      </c>
      <c r="C307" s="60" t="s">
        <v>4</v>
      </c>
      <c r="D307" s="75" t="e">
        <f t="shared" ref="D307:U307" si="80">D310+D312</f>
        <v>#REF!</v>
      </c>
      <c r="E307" s="75" t="e">
        <f t="shared" si="80"/>
        <v>#REF!</v>
      </c>
      <c r="F307" s="75" t="e">
        <f t="shared" si="80"/>
        <v>#REF!</v>
      </c>
      <c r="G307" s="75" t="e">
        <f t="shared" si="80"/>
        <v>#REF!</v>
      </c>
      <c r="H307" s="75">
        <f t="shared" si="80"/>
        <v>37927.421149999995</v>
      </c>
      <c r="I307" s="75">
        <f t="shared" si="80"/>
        <v>37653.907919999998</v>
      </c>
      <c r="J307" s="75">
        <f t="shared" si="80"/>
        <v>-273.49810999999545</v>
      </c>
      <c r="K307" s="75">
        <f t="shared" si="80"/>
        <v>9258.9086900000002</v>
      </c>
      <c r="L307" s="75">
        <f t="shared" si="80"/>
        <v>7180.6292199999998</v>
      </c>
      <c r="M307" s="75">
        <f t="shared" si="80"/>
        <v>18757.723240000007</v>
      </c>
      <c r="N307" s="75">
        <f t="shared" si="80"/>
        <v>17753.435579999998</v>
      </c>
      <c r="O307" s="75">
        <f t="shared" si="80"/>
        <v>29467.423520000004</v>
      </c>
      <c r="P307" s="75">
        <f t="shared" si="80"/>
        <v>28877.892250000004</v>
      </c>
      <c r="Q307" s="75">
        <f t="shared" si="80"/>
        <v>45353.31945000001</v>
      </c>
      <c r="R307" s="75">
        <f t="shared" si="80"/>
        <v>45282.202160000008</v>
      </c>
      <c r="S307" s="75">
        <f t="shared" si="71"/>
        <v>-71.117290000001958</v>
      </c>
      <c r="T307" s="75">
        <f t="shared" si="80"/>
        <v>36675.273260000002</v>
      </c>
      <c r="U307" s="75">
        <f t="shared" si="80"/>
        <v>36675.273260000002</v>
      </c>
      <c r="V307" s="75"/>
    </row>
    <row r="308" spans="1:26" x14ac:dyDescent="0.25">
      <c r="A308" s="141"/>
      <c r="B308" s="141"/>
      <c r="C308" s="60" t="s">
        <v>5</v>
      </c>
      <c r="D308" s="44"/>
      <c r="E308" s="75"/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75"/>
      <c r="R308" s="75"/>
      <c r="S308" s="75"/>
      <c r="T308" s="75"/>
      <c r="U308" s="75"/>
      <c r="V308" s="75"/>
      <c r="W308" s="43"/>
      <c r="X308" s="43"/>
      <c r="Y308" s="43"/>
      <c r="Z308" s="43"/>
    </row>
    <row r="309" spans="1:26" x14ac:dyDescent="0.25">
      <c r="A309" s="141"/>
      <c r="B309" s="141"/>
      <c r="C309" s="61" t="s">
        <v>6</v>
      </c>
      <c r="D309" s="10"/>
      <c r="E309" s="75"/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75"/>
      <c r="R309" s="75"/>
      <c r="S309" s="75"/>
      <c r="T309" s="75"/>
      <c r="U309" s="75"/>
      <c r="V309" s="75"/>
    </row>
    <row r="310" spans="1:26" x14ac:dyDescent="0.25">
      <c r="A310" s="141"/>
      <c r="B310" s="141"/>
      <c r="C310" s="60" t="s">
        <v>7</v>
      </c>
      <c r="D310" s="75" t="e">
        <f>D317+#REF!+D324+D331+D338</f>
        <v>#REF!</v>
      </c>
      <c r="E310" s="75" t="e">
        <f>E317+#REF!+E324+E331+E338</f>
        <v>#REF!</v>
      </c>
      <c r="F310" s="75" t="e">
        <f>F317+#REF!+F324+F331+F338</f>
        <v>#REF!</v>
      </c>
      <c r="G310" s="75" t="e">
        <f>G317+#REF!+G324+G331+G338</f>
        <v>#REF!</v>
      </c>
      <c r="H310" s="75">
        <f>H317+H324+H331+H338+H345+H352</f>
        <v>673.29126000000008</v>
      </c>
      <c r="I310" s="75">
        <f t="shared" ref="I310:U310" si="81">I317+I324+I331+I338+I345+I352</f>
        <v>665.47837000000004</v>
      </c>
      <c r="J310" s="75">
        <f t="shared" si="81"/>
        <v>-7.7977699999999999</v>
      </c>
      <c r="K310" s="75">
        <f t="shared" si="81"/>
        <v>5.3003200000000001</v>
      </c>
      <c r="L310" s="75">
        <f t="shared" si="81"/>
        <v>5.0894000000000004</v>
      </c>
      <c r="M310" s="75">
        <f t="shared" si="81"/>
        <v>406.33580000000001</v>
      </c>
      <c r="N310" s="75">
        <f t="shared" si="81"/>
        <v>304.31368000000003</v>
      </c>
      <c r="O310" s="75">
        <f t="shared" si="81"/>
        <v>1287.4897000000001</v>
      </c>
      <c r="P310" s="75">
        <f t="shared" si="81"/>
        <v>1287.4897000000001</v>
      </c>
      <c r="Q310" s="75">
        <f t="shared" si="81"/>
        <v>2477.7278700000002</v>
      </c>
      <c r="R310" s="75">
        <f t="shared" si="81"/>
        <v>2468.5105800000001</v>
      </c>
      <c r="S310" s="75">
        <f t="shared" si="71"/>
        <v>-9.2172900000000482</v>
      </c>
      <c r="T310" s="75">
        <f t="shared" si="81"/>
        <v>121.5394</v>
      </c>
      <c r="U310" s="75">
        <f t="shared" si="81"/>
        <v>121.5394</v>
      </c>
      <c r="V310" s="75"/>
    </row>
    <row r="311" spans="1:26" x14ac:dyDescent="0.25">
      <c r="A311" s="141"/>
      <c r="B311" s="141"/>
      <c r="C311" s="60" t="s">
        <v>8</v>
      </c>
      <c r="D311" s="75"/>
      <c r="E311" s="75"/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75"/>
      <c r="R311" s="75"/>
      <c r="S311" s="75"/>
      <c r="T311" s="75"/>
      <c r="U311" s="75"/>
      <c r="V311" s="75"/>
    </row>
    <row r="312" spans="1:26" x14ac:dyDescent="0.25">
      <c r="A312" s="141"/>
      <c r="B312" s="141"/>
      <c r="C312" s="60" t="s">
        <v>9</v>
      </c>
      <c r="D312" s="75" t="e">
        <f>D319+#REF!+D326+D333+D340</f>
        <v>#REF!</v>
      </c>
      <c r="E312" s="75" t="e">
        <f>E319+#REF!+E326+E333+E340</f>
        <v>#REF!</v>
      </c>
      <c r="F312" s="75" t="e">
        <f>F319+#REF!+F326+F333+F340</f>
        <v>#REF!</v>
      </c>
      <c r="G312" s="75" t="e">
        <f>G319+#REF!+G326+G333+G340</f>
        <v>#REF!</v>
      </c>
      <c r="H312" s="75">
        <f>H319+H326+H333+H340+H347+H354+H361</f>
        <v>37254.129889999997</v>
      </c>
      <c r="I312" s="75">
        <f t="shared" ref="I312:U312" si="82">I319+I326+I333+I340+I347+I354+I361</f>
        <v>36988.429550000001</v>
      </c>
      <c r="J312" s="75">
        <f t="shared" si="82"/>
        <v>-265.70033999999544</v>
      </c>
      <c r="K312" s="75">
        <f t="shared" si="82"/>
        <v>9253.6083699999999</v>
      </c>
      <c r="L312" s="75">
        <f t="shared" si="82"/>
        <v>7175.53982</v>
      </c>
      <c r="M312" s="75">
        <f t="shared" si="82"/>
        <v>18351.387440000006</v>
      </c>
      <c r="N312" s="75">
        <f t="shared" si="82"/>
        <v>17449.121899999998</v>
      </c>
      <c r="O312" s="75">
        <f>O319+O326+O333+O340+O347+O354+O361</f>
        <v>28179.933820000002</v>
      </c>
      <c r="P312" s="75">
        <f>P319+P326+P333+P340+P347+P354+P361</f>
        <v>27590.402550000003</v>
      </c>
      <c r="Q312" s="75">
        <f t="shared" si="82"/>
        <v>42875.591580000008</v>
      </c>
      <c r="R312" s="75">
        <f t="shared" si="82"/>
        <v>42813.691580000006</v>
      </c>
      <c r="S312" s="75">
        <f t="shared" si="71"/>
        <v>-61.900000000001455</v>
      </c>
      <c r="T312" s="75">
        <f t="shared" si="82"/>
        <v>36553.73386</v>
      </c>
      <c r="U312" s="75">
        <f t="shared" si="82"/>
        <v>36553.73386</v>
      </c>
      <c r="V312" s="75"/>
    </row>
    <row r="313" spans="1:26" x14ac:dyDescent="0.25">
      <c r="A313" s="173"/>
      <c r="B313" s="173"/>
      <c r="C313" s="60" t="s">
        <v>10</v>
      </c>
      <c r="D313" s="9"/>
      <c r="E313" s="75"/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75"/>
      <c r="R313" s="75"/>
      <c r="S313" s="75"/>
      <c r="T313" s="75"/>
      <c r="U313" s="75"/>
      <c r="V313" s="75"/>
    </row>
    <row r="314" spans="1:26" ht="52.5" customHeight="1" x14ac:dyDescent="0.25">
      <c r="A314" s="140" t="s">
        <v>68</v>
      </c>
      <c r="B314" s="158" t="s">
        <v>70</v>
      </c>
      <c r="C314" s="60" t="s">
        <v>4</v>
      </c>
      <c r="D314" s="75">
        <f t="shared" ref="D314:G314" si="83">D319</f>
        <v>36443.928949999994</v>
      </c>
      <c r="E314" s="75">
        <f t="shared" si="83"/>
        <v>36047.21310999999</v>
      </c>
      <c r="F314" s="75">
        <f t="shared" si="83"/>
        <v>15735.68635</v>
      </c>
      <c r="G314" s="75">
        <f t="shared" si="83"/>
        <v>15460.036340000002</v>
      </c>
      <c r="H314" s="75">
        <f>H319+H317</f>
        <v>37541.01554</v>
      </c>
      <c r="I314" s="75">
        <f>I319+I317</f>
        <v>37281.599999999999</v>
      </c>
      <c r="J314" s="75">
        <f t="shared" ref="J314:U314" si="84">J319</f>
        <v>-259.36941999999544</v>
      </c>
      <c r="K314" s="75">
        <f t="shared" si="84"/>
        <v>9219.6088500000005</v>
      </c>
      <c r="L314" s="75">
        <f t="shared" si="84"/>
        <v>7155.1003899999996</v>
      </c>
      <c r="M314" s="75">
        <f>M319+M317</f>
        <v>17971.87412</v>
      </c>
      <c r="N314" s="75">
        <f t="shared" ref="N314:R314" si="85">N319+N317</f>
        <v>17352.040639999999</v>
      </c>
      <c r="O314" s="75">
        <f t="shared" si="85"/>
        <v>28393.931199999999</v>
      </c>
      <c r="P314" s="75">
        <f t="shared" si="85"/>
        <v>27804.39993</v>
      </c>
      <c r="Q314" s="75">
        <f t="shared" si="85"/>
        <v>42563.994000000006</v>
      </c>
      <c r="R314" s="75">
        <f t="shared" si="85"/>
        <v>42502.094000000005</v>
      </c>
      <c r="S314" s="75">
        <f t="shared" si="71"/>
        <v>-61.900000000001455</v>
      </c>
      <c r="T314" s="75">
        <f t="shared" si="84"/>
        <v>36488.832860000002</v>
      </c>
      <c r="U314" s="75">
        <f t="shared" si="84"/>
        <v>36488.832860000002</v>
      </c>
      <c r="V314" s="119" t="s">
        <v>322</v>
      </c>
    </row>
    <row r="315" spans="1:26" ht="52.5" customHeight="1" x14ac:dyDescent="0.25">
      <c r="A315" s="141"/>
      <c r="B315" s="159"/>
      <c r="C315" s="60" t="s">
        <v>5</v>
      </c>
      <c r="D315" s="9"/>
      <c r="E315" s="9"/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75"/>
      <c r="R315" s="75"/>
      <c r="S315" s="75"/>
      <c r="T315" s="58"/>
      <c r="U315" s="58"/>
      <c r="V315" s="120"/>
    </row>
    <row r="316" spans="1:26" ht="52.5" customHeight="1" x14ac:dyDescent="0.25">
      <c r="A316" s="141"/>
      <c r="B316" s="159"/>
      <c r="C316" s="61" t="s">
        <v>6</v>
      </c>
      <c r="D316" s="10"/>
      <c r="E316" s="10"/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75"/>
      <c r="R316" s="75"/>
      <c r="S316" s="75"/>
      <c r="T316" s="58"/>
      <c r="U316" s="58"/>
      <c r="V316" s="120"/>
    </row>
    <row r="317" spans="1:26" ht="52.5" customHeight="1" x14ac:dyDescent="0.25">
      <c r="A317" s="141"/>
      <c r="B317" s="159"/>
      <c r="C317" s="60" t="s">
        <v>7</v>
      </c>
      <c r="D317" s="9"/>
      <c r="E317" s="9"/>
      <c r="F317" s="75"/>
      <c r="G317" s="75"/>
      <c r="H317" s="75">
        <v>345.74611999999996</v>
      </c>
      <c r="I317" s="75">
        <v>345.7</v>
      </c>
      <c r="J317" s="75"/>
      <c r="K317" s="75"/>
      <c r="L317" s="75"/>
      <c r="M317" s="75">
        <v>290.94200000000001</v>
      </c>
      <c r="N317" s="75">
        <v>290.94200000000001</v>
      </c>
      <c r="O317" s="75">
        <v>1163.768</v>
      </c>
      <c r="P317" s="75">
        <v>1163.768</v>
      </c>
      <c r="Q317" s="75">
        <v>2322.694</v>
      </c>
      <c r="R317" s="75">
        <v>2322.694</v>
      </c>
      <c r="S317" s="75">
        <f t="shared" si="71"/>
        <v>0</v>
      </c>
      <c r="T317" s="58"/>
      <c r="U317" s="58"/>
      <c r="V317" s="120"/>
      <c r="W317" s="57" t="s">
        <v>313</v>
      </c>
    </row>
    <row r="318" spans="1:26" ht="52.5" customHeight="1" x14ac:dyDescent="0.25">
      <c r="A318" s="141"/>
      <c r="B318" s="159"/>
      <c r="C318" s="60" t="s">
        <v>8</v>
      </c>
      <c r="D318" s="9"/>
      <c r="E318" s="9"/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75"/>
      <c r="R318" s="75"/>
      <c r="S318" s="75"/>
      <c r="T318" s="58"/>
      <c r="U318" s="58"/>
      <c r="V318" s="120"/>
      <c r="W318" s="32">
        <f>F319-G319</f>
        <v>275.65000999999756</v>
      </c>
    </row>
    <row r="319" spans="1:26" ht="52.5" customHeight="1" x14ac:dyDescent="0.25">
      <c r="A319" s="141"/>
      <c r="B319" s="159"/>
      <c r="C319" s="60" t="s">
        <v>9</v>
      </c>
      <c r="D319" s="75">
        <v>36443.928949999994</v>
      </c>
      <c r="E319" s="75">
        <v>36047.21310999999</v>
      </c>
      <c r="F319" s="75">
        <f>'[12]приложение 1'!$I$276</f>
        <v>15735.68635</v>
      </c>
      <c r="G319" s="75">
        <f>'[12]приложение 1'!$J$276</f>
        <v>15460.036340000002</v>
      </c>
      <c r="H319" s="75">
        <v>37195.269419999997</v>
      </c>
      <c r="I319" s="75">
        <v>36935.9</v>
      </c>
      <c r="J319" s="75">
        <f>I319-H319</f>
        <v>-259.36941999999544</v>
      </c>
      <c r="K319" s="75">
        <f>[11]Бюджет!$H$58/1000</f>
        <v>9219.6088500000005</v>
      </c>
      <c r="L319" s="75">
        <v>7155.1003899999996</v>
      </c>
      <c r="M319" s="75">
        <v>17680.932120000001</v>
      </c>
      <c r="N319" s="75">
        <v>17061.09864</v>
      </c>
      <c r="O319" s="75">
        <v>27230.163199999999</v>
      </c>
      <c r="P319" s="75">
        <v>26640.63193</v>
      </c>
      <c r="Q319" s="75">
        <v>40241.300000000003</v>
      </c>
      <c r="R319" s="75">
        <v>40179.4</v>
      </c>
      <c r="S319" s="75">
        <f t="shared" si="71"/>
        <v>-61.900000000001455</v>
      </c>
      <c r="T319" s="75">
        <v>36488.832860000002</v>
      </c>
      <c r="U319" s="75">
        <v>36488.832860000002</v>
      </c>
      <c r="V319" s="120"/>
    </row>
    <row r="320" spans="1:26" ht="52.5" customHeight="1" x14ac:dyDescent="0.25">
      <c r="A320" s="173"/>
      <c r="B320" s="184"/>
      <c r="C320" s="60" t="s">
        <v>10</v>
      </c>
      <c r="D320" s="9"/>
      <c r="E320" s="9"/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75"/>
      <c r="R320" s="75"/>
      <c r="S320" s="75"/>
      <c r="T320" s="58"/>
      <c r="U320" s="58"/>
      <c r="V320" s="121"/>
    </row>
    <row r="321" spans="1:22" ht="22.5" customHeight="1" x14ac:dyDescent="0.25">
      <c r="A321" s="140" t="s">
        <v>69</v>
      </c>
      <c r="B321" s="145" t="s">
        <v>236</v>
      </c>
      <c r="C321" s="60" t="s">
        <v>4</v>
      </c>
      <c r="D321" s="75">
        <f>D326</f>
        <v>1.798</v>
      </c>
      <c r="E321" s="75">
        <f t="shared" ref="E321:U321" si="86">E326</f>
        <v>1.33196</v>
      </c>
      <c r="F321" s="75">
        <f t="shared" si="86"/>
        <v>0</v>
      </c>
      <c r="G321" s="75">
        <f t="shared" si="86"/>
        <v>0</v>
      </c>
      <c r="H321" s="75">
        <f t="shared" si="86"/>
        <v>0.20100000000000001</v>
      </c>
      <c r="I321" s="75">
        <f t="shared" si="86"/>
        <v>0.20100000000000001</v>
      </c>
      <c r="J321" s="75">
        <f t="shared" si="86"/>
        <v>0</v>
      </c>
      <c r="K321" s="75">
        <f t="shared" si="86"/>
        <v>0</v>
      </c>
      <c r="L321" s="75">
        <f t="shared" si="86"/>
        <v>0</v>
      </c>
      <c r="M321" s="75">
        <f t="shared" si="86"/>
        <v>0.20100000000000001</v>
      </c>
      <c r="N321" s="75">
        <f t="shared" si="86"/>
        <v>0</v>
      </c>
      <c r="O321" s="75">
        <f t="shared" si="86"/>
        <v>0.20100000000000001</v>
      </c>
      <c r="P321" s="75">
        <f t="shared" si="86"/>
        <v>0.20100000000000001</v>
      </c>
      <c r="Q321" s="75">
        <f t="shared" si="86"/>
        <v>0.20100000000000001</v>
      </c>
      <c r="R321" s="75">
        <f t="shared" si="86"/>
        <v>0.20100000000000001</v>
      </c>
      <c r="S321" s="75">
        <f t="shared" si="71"/>
        <v>0</v>
      </c>
      <c r="T321" s="75">
        <f t="shared" si="86"/>
        <v>0.20100000000000001</v>
      </c>
      <c r="U321" s="75">
        <f t="shared" si="86"/>
        <v>0.20100000000000001</v>
      </c>
      <c r="V321" s="61"/>
    </row>
    <row r="322" spans="1:22" ht="22.5" customHeight="1" x14ac:dyDescent="0.25">
      <c r="A322" s="141"/>
      <c r="B322" s="146"/>
      <c r="C322" s="60" t="s">
        <v>5</v>
      </c>
      <c r="D322" s="9"/>
      <c r="E322" s="9"/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75"/>
      <c r="R322" s="75"/>
      <c r="S322" s="75"/>
      <c r="T322" s="58"/>
      <c r="U322" s="58"/>
      <c r="V322" s="61"/>
    </row>
    <row r="323" spans="1:22" ht="22.5" customHeight="1" x14ac:dyDescent="0.25">
      <c r="A323" s="141"/>
      <c r="B323" s="146"/>
      <c r="C323" s="61" t="s">
        <v>6</v>
      </c>
      <c r="D323" s="9"/>
      <c r="E323" s="9"/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75"/>
      <c r="R323" s="75"/>
      <c r="S323" s="75"/>
      <c r="T323" s="58"/>
      <c r="U323" s="58"/>
      <c r="V323" s="61"/>
    </row>
    <row r="324" spans="1:22" ht="22.5" customHeight="1" x14ac:dyDescent="0.25">
      <c r="A324" s="141"/>
      <c r="B324" s="146"/>
      <c r="C324" s="60" t="s">
        <v>7</v>
      </c>
      <c r="D324" s="9"/>
      <c r="E324" s="9"/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75"/>
      <c r="R324" s="75"/>
      <c r="S324" s="75"/>
      <c r="T324" s="58"/>
      <c r="U324" s="58"/>
      <c r="V324" s="61"/>
    </row>
    <row r="325" spans="1:22" ht="22.5" customHeight="1" x14ac:dyDescent="0.25">
      <c r="A325" s="141"/>
      <c r="B325" s="146"/>
      <c r="C325" s="60" t="s">
        <v>8</v>
      </c>
      <c r="D325" s="9"/>
      <c r="E325" s="9"/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75"/>
      <c r="R325" s="75"/>
      <c r="S325" s="75"/>
      <c r="T325" s="58"/>
      <c r="U325" s="58"/>
      <c r="V325" s="61"/>
    </row>
    <row r="326" spans="1:22" ht="22.5" customHeight="1" x14ac:dyDescent="0.25">
      <c r="A326" s="141"/>
      <c r="B326" s="146"/>
      <c r="C326" s="60" t="s">
        <v>9</v>
      </c>
      <c r="D326" s="75">
        <v>1.798</v>
      </c>
      <c r="E326" s="75">
        <v>1.33196</v>
      </c>
      <c r="F326" s="75">
        <v>0</v>
      </c>
      <c r="G326" s="75">
        <v>0</v>
      </c>
      <c r="H326" s="75">
        <f>[10]Бюджет!$G$72/1000</f>
        <v>0.20100000000000001</v>
      </c>
      <c r="I326" s="75">
        <f>[10]Бюджет!$H$72/1000</f>
        <v>0.20100000000000001</v>
      </c>
      <c r="J326" s="75">
        <f>I326-H326</f>
        <v>0</v>
      </c>
      <c r="K326" s="75">
        <v>0</v>
      </c>
      <c r="L326" s="75">
        <v>0</v>
      </c>
      <c r="M326" s="75">
        <v>0.20100000000000001</v>
      </c>
      <c r="N326" s="75">
        <v>0</v>
      </c>
      <c r="O326" s="75">
        <v>0.20100000000000001</v>
      </c>
      <c r="P326" s="75">
        <v>0.20100000000000001</v>
      </c>
      <c r="Q326" s="75">
        <v>0.20100000000000001</v>
      </c>
      <c r="R326" s="75">
        <v>0.20100000000000001</v>
      </c>
      <c r="S326" s="75">
        <f t="shared" si="71"/>
        <v>0</v>
      </c>
      <c r="T326" s="75">
        <v>0.20100000000000001</v>
      </c>
      <c r="U326" s="75">
        <v>0.20100000000000001</v>
      </c>
      <c r="V326" s="61"/>
    </row>
    <row r="327" spans="1:22" ht="22.5" customHeight="1" x14ac:dyDescent="0.25">
      <c r="A327" s="173"/>
      <c r="B327" s="147"/>
      <c r="C327" s="60" t="s">
        <v>10</v>
      </c>
      <c r="D327" s="9"/>
      <c r="E327" s="9"/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75"/>
      <c r="R327" s="75"/>
      <c r="S327" s="75"/>
      <c r="T327" s="58"/>
      <c r="U327" s="58"/>
      <c r="V327" s="61"/>
    </row>
    <row r="328" spans="1:22" ht="22.5" customHeight="1" x14ac:dyDescent="0.25">
      <c r="A328" s="140" t="s">
        <v>247</v>
      </c>
      <c r="B328" s="145" t="s">
        <v>235</v>
      </c>
      <c r="C328" s="60" t="s">
        <v>4</v>
      </c>
      <c r="D328" s="75">
        <f>D331</f>
        <v>1798</v>
      </c>
      <c r="E328" s="75">
        <f t="shared" ref="E328:U328" si="87">E331</f>
        <v>1418.83068</v>
      </c>
      <c r="F328" s="75">
        <f t="shared" si="87"/>
        <v>0</v>
      </c>
      <c r="G328" s="75">
        <f t="shared" si="87"/>
        <v>0</v>
      </c>
      <c r="H328" s="75">
        <f t="shared" si="87"/>
        <v>201</v>
      </c>
      <c r="I328" s="75">
        <f t="shared" si="87"/>
        <v>201</v>
      </c>
      <c r="J328" s="75">
        <f t="shared" si="87"/>
        <v>0</v>
      </c>
      <c r="K328" s="75">
        <f t="shared" si="87"/>
        <v>0</v>
      </c>
      <c r="L328" s="75">
        <f t="shared" si="87"/>
        <v>0</v>
      </c>
      <c r="M328" s="75">
        <f t="shared" si="87"/>
        <v>102</v>
      </c>
      <c r="N328" s="75">
        <f t="shared" si="87"/>
        <v>0</v>
      </c>
      <c r="O328" s="75">
        <f t="shared" si="87"/>
        <v>102</v>
      </c>
      <c r="P328" s="75">
        <f t="shared" si="87"/>
        <v>102</v>
      </c>
      <c r="Q328" s="75">
        <f t="shared" si="87"/>
        <v>102</v>
      </c>
      <c r="R328" s="75">
        <f t="shared" si="87"/>
        <v>102</v>
      </c>
      <c r="S328" s="75">
        <f t="shared" si="71"/>
        <v>0</v>
      </c>
      <c r="T328" s="75">
        <f t="shared" si="87"/>
        <v>102</v>
      </c>
      <c r="U328" s="75">
        <f t="shared" si="87"/>
        <v>102</v>
      </c>
      <c r="V328" s="61"/>
    </row>
    <row r="329" spans="1:22" ht="22.5" customHeight="1" x14ac:dyDescent="0.25">
      <c r="A329" s="141"/>
      <c r="B329" s="146"/>
      <c r="C329" s="60" t="s">
        <v>5</v>
      </c>
      <c r="D329" s="9"/>
      <c r="E329" s="9"/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75"/>
      <c r="R329" s="75"/>
      <c r="S329" s="75"/>
      <c r="T329" s="58"/>
      <c r="U329" s="58"/>
      <c r="V329" s="61"/>
    </row>
    <row r="330" spans="1:22" ht="22.5" customHeight="1" x14ac:dyDescent="0.25">
      <c r="A330" s="141"/>
      <c r="B330" s="146"/>
      <c r="C330" s="61" t="s">
        <v>6</v>
      </c>
      <c r="D330" s="9"/>
      <c r="E330" s="9"/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75"/>
      <c r="R330" s="75"/>
      <c r="S330" s="75"/>
      <c r="T330" s="58"/>
      <c r="U330" s="58"/>
      <c r="V330" s="61"/>
    </row>
    <row r="331" spans="1:22" ht="22.5" customHeight="1" x14ac:dyDescent="0.25">
      <c r="A331" s="141"/>
      <c r="B331" s="146"/>
      <c r="C331" s="60" t="s">
        <v>7</v>
      </c>
      <c r="D331" s="75">
        <v>1798</v>
      </c>
      <c r="E331" s="75">
        <v>1418.83068</v>
      </c>
      <c r="F331" s="75">
        <v>0</v>
      </c>
      <c r="G331" s="75">
        <v>0</v>
      </c>
      <c r="H331" s="75">
        <f>[10]Бюджет!$G$71/1000</f>
        <v>201</v>
      </c>
      <c r="I331" s="75">
        <f>[10]Бюджет!$H$71/1000</f>
        <v>201</v>
      </c>
      <c r="J331" s="75">
        <f>I331-H331</f>
        <v>0</v>
      </c>
      <c r="K331" s="75">
        <v>0</v>
      </c>
      <c r="L331" s="75">
        <v>0</v>
      </c>
      <c r="M331" s="75">
        <v>102</v>
      </c>
      <c r="N331" s="75">
        <v>0</v>
      </c>
      <c r="O331" s="75">
        <v>102</v>
      </c>
      <c r="P331" s="75">
        <v>102</v>
      </c>
      <c r="Q331" s="75">
        <v>102</v>
      </c>
      <c r="R331" s="75">
        <v>102</v>
      </c>
      <c r="S331" s="75">
        <f t="shared" si="71"/>
        <v>0</v>
      </c>
      <c r="T331" s="75">
        <f>[10]Бюджет!$J$71/1000</f>
        <v>102</v>
      </c>
      <c r="U331" s="75">
        <v>102</v>
      </c>
      <c r="V331" s="61"/>
    </row>
    <row r="332" spans="1:22" ht="22.5" customHeight="1" x14ac:dyDescent="0.25">
      <c r="A332" s="141"/>
      <c r="B332" s="146"/>
      <c r="C332" s="60" t="s">
        <v>8</v>
      </c>
      <c r="D332" s="9"/>
      <c r="E332" s="9"/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75"/>
      <c r="R332" s="75"/>
      <c r="S332" s="75"/>
      <c r="T332" s="58"/>
      <c r="U332" s="58"/>
      <c r="V332" s="61"/>
    </row>
    <row r="333" spans="1:22" ht="22.5" customHeight="1" x14ac:dyDescent="0.25">
      <c r="A333" s="141"/>
      <c r="B333" s="146"/>
      <c r="C333" s="60" t="s">
        <v>9</v>
      </c>
      <c r="D333" s="9"/>
      <c r="E333" s="9"/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75"/>
      <c r="R333" s="75"/>
      <c r="S333" s="75"/>
      <c r="T333" s="58"/>
      <c r="U333" s="58"/>
      <c r="V333" s="61"/>
    </row>
    <row r="334" spans="1:22" ht="22.5" customHeight="1" x14ac:dyDescent="0.25">
      <c r="A334" s="173"/>
      <c r="B334" s="147"/>
      <c r="C334" s="60" t="s">
        <v>10</v>
      </c>
      <c r="D334" s="9"/>
      <c r="E334" s="9"/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75"/>
      <c r="Q334" s="75"/>
      <c r="R334" s="75"/>
      <c r="S334" s="75"/>
      <c r="T334" s="58"/>
      <c r="U334" s="58"/>
      <c r="V334" s="61"/>
    </row>
    <row r="335" spans="1:22" ht="22.5" customHeight="1" x14ac:dyDescent="0.25">
      <c r="A335" s="140" t="s">
        <v>248</v>
      </c>
      <c r="B335" s="145" t="s">
        <v>255</v>
      </c>
      <c r="C335" s="60" t="s">
        <v>4</v>
      </c>
      <c r="D335" s="75">
        <f>D340</f>
        <v>30.200780000000002</v>
      </c>
      <c r="E335" s="75">
        <f t="shared" ref="E335:G335" si="88">E340</f>
        <v>26.148710000000001</v>
      </c>
      <c r="F335" s="75">
        <f t="shared" si="88"/>
        <v>32.732999999999997</v>
      </c>
      <c r="G335" s="75">
        <f t="shared" si="88"/>
        <v>32.732999999999997</v>
      </c>
      <c r="H335" s="75">
        <f>H338+H340</f>
        <v>120.52847</v>
      </c>
      <c r="I335" s="75">
        <f t="shared" ref="I335:U335" si="89">I338+I340</f>
        <v>114.22855</v>
      </c>
      <c r="J335" s="75">
        <f t="shared" si="89"/>
        <v>-6.330919999999999</v>
      </c>
      <c r="K335" s="75">
        <f t="shared" si="89"/>
        <v>39.299839999999996</v>
      </c>
      <c r="L335" s="75">
        <f t="shared" si="89"/>
        <v>25.528830000000003</v>
      </c>
      <c r="M335" s="75">
        <f t="shared" si="89"/>
        <v>64.154719999999998</v>
      </c>
      <c r="N335" s="75">
        <f t="shared" si="89"/>
        <v>57.648939999999996</v>
      </c>
      <c r="O335" s="75">
        <f t="shared" si="89"/>
        <v>93.872619999999998</v>
      </c>
      <c r="P335" s="75">
        <f t="shared" si="89"/>
        <v>93.872619999999998</v>
      </c>
      <c r="Q335" s="75">
        <f>Q338+Q340</f>
        <v>137.31759</v>
      </c>
      <c r="R335" s="75">
        <f t="shared" si="89"/>
        <v>128.1003</v>
      </c>
      <c r="S335" s="75">
        <f t="shared" ref="S335:S361" si="90">R335-Q335</f>
        <v>-9.2172899999999913</v>
      </c>
      <c r="T335" s="75">
        <f t="shared" si="89"/>
        <v>84.239400000000003</v>
      </c>
      <c r="U335" s="75">
        <f t="shared" si="89"/>
        <v>84.239400000000003</v>
      </c>
      <c r="V335" s="119" t="s">
        <v>321</v>
      </c>
    </row>
    <row r="336" spans="1:22" ht="22.5" customHeight="1" x14ac:dyDescent="0.25">
      <c r="A336" s="141"/>
      <c r="B336" s="146"/>
      <c r="C336" s="60" t="s">
        <v>5</v>
      </c>
      <c r="D336" s="9"/>
      <c r="E336" s="9"/>
      <c r="F336" s="75"/>
      <c r="G336" s="75"/>
      <c r="H336" s="75"/>
      <c r="I336" s="75"/>
      <c r="J336" s="75"/>
      <c r="K336" s="75"/>
      <c r="L336" s="75"/>
      <c r="M336" s="75"/>
      <c r="N336" s="75"/>
      <c r="O336" s="75"/>
      <c r="P336" s="75"/>
      <c r="Q336" s="75"/>
      <c r="R336" s="75"/>
      <c r="S336" s="75"/>
      <c r="T336" s="58"/>
      <c r="U336" s="58"/>
      <c r="V336" s="120"/>
    </row>
    <row r="337" spans="1:22" ht="22.5" customHeight="1" x14ac:dyDescent="0.25">
      <c r="A337" s="141"/>
      <c r="B337" s="146"/>
      <c r="C337" s="61" t="s">
        <v>6</v>
      </c>
      <c r="D337" s="9"/>
      <c r="E337" s="9"/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75"/>
      <c r="R337" s="75"/>
      <c r="S337" s="75"/>
      <c r="T337" s="58"/>
      <c r="U337" s="58"/>
      <c r="V337" s="120"/>
    </row>
    <row r="338" spans="1:22" ht="22.5" customHeight="1" x14ac:dyDescent="0.25">
      <c r="A338" s="141"/>
      <c r="B338" s="146"/>
      <c r="C338" s="60" t="s">
        <v>7</v>
      </c>
      <c r="D338" s="9"/>
      <c r="E338" s="9"/>
      <c r="F338" s="75"/>
      <c r="G338" s="75"/>
      <c r="H338" s="75">
        <v>61.869</v>
      </c>
      <c r="I338" s="75">
        <v>61.9</v>
      </c>
      <c r="J338" s="75"/>
      <c r="K338" s="75">
        <v>5.3003200000000001</v>
      </c>
      <c r="L338" s="75">
        <v>5.0894000000000004</v>
      </c>
      <c r="M338" s="75">
        <v>13.393800000000001</v>
      </c>
      <c r="N338" s="75">
        <v>13.37168</v>
      </c>
      <c r="O338" s="75">
        <v>21.721699999999998</v>
      </c>
      <c r="P338" s="75">
        <v>21.721699999999998</v>
      </c>
      <c r="Q338" s="75">
        <v>53.03387</v>
      </c>
      <c r="R338" s="75">
        <v>43.816580000000002</v>
      </c>
      <c r="S338" s="75">
        <f t="shared" si="90"/>
        <v>-9.2172899999999984</v>
      </c>
      <c r="T338" s="75">
        <v>19.539400000000001</v>
      </c>
      <c r="U338" s="75">
        <v>19.539400000000001</v>
      </c>
      <c r="V338" s="120"/>
    </row>
    <row r="339" spans="1:22" ht="22.5" customHeight="1" x14ac:dyDescent="0.25">
      <c r="A339" s="141"/>
      <c r="B339" s="146"/>
      <c r="C339" s="60" t="s">
        <v>8</v>
      </c>
      <c r="D339" s="9"/>
      <c r="E339" s="9"/>
      <c r="F339" s="75"/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Q339" s="75"/>
      <c r="R339" s="75"/>
      <c r="S339" s="75"/>
      <c r="T339" s="58"/>
      <c r="U339" s="58"/>
      <c r="V339" s="120"/>
    </row>
    <row r="340" spans="1:22" ht="22.5" customHeight="1" x14ac:dyDescent="0.25">
      <c r="A340" s="141"/>
      <c r="B340" s="146"/>
      <c r="C340" s="60" t="s">
        <v>9</v>
      </c>
      <c r="D340" s="75">
        <v>30.200780000000002</v>
      </c>
      <c r="E340" s="75">
        <v>26.148710000000001</v>
      </c>
      <c r="F340" s="75">
        <f>'[12]приложение 1'!$I$304</f>
        <v>32.732999999999997</v>
      </c>
      <c r="G340" s="75">
        <f>'[12]приложение 1'!$J$304</f>
        <v>32.732999999999997</v>
      </c>
      <c r="H340" s="75">
        <v>58.659469999999999</v>
      </c>
      <c r="I340" s="75">
        <v>52.32855</v>
      </c>
      <c r="J340" s="75">
        <f>I340-H340</f>
        <v>-6.330919999999999</v>
      </c>
      <c r="K340" s="75">
        <v>33.999519999999997</v>
      </c>
      <c r="L340" s="75">
        <v>20.439430000000002</v>
      </c>
      <c r="M340" s="75">
        <v>50.760919999999999</v>
      </c>
      <c r="N340" s="75">
        <v>44.277259999999998</v>
      </c>
      <c r="O340" s="75">
        <v>72.150919999999999</v>
      </c>
      <c r="P340" s="75">
        <v>72.150919999999999</v>
      </c>
      <c r="Q340" s="75">
        <v>84.283720000000002</v>
      </c>
      <c r="R340" s="75">
        <v>84.283720000000002</v>
      </c>
      <c r="S340" s="75">
        <f t="shared" si="90"/>
        <v>0</v>
      </c>
      <c r="T340" s="8">
        <v>64.7</v>
      </c>
      <c r="U340" s="8">
        <v>64.7</v>
      </c>
      <c r="V340" s="120"/>
    </row>
    <row r="341" spans="1:22" ht="22.5" customHeight="1" x14ac:dyDescent="0.25">
      <c r="A341" s="173"/>
      <c r="B341" s="147"/>
      <c r="C341" s="60" t="s">
        <v>10</v>
      </c>
      <c r="D341" s="9"/>
      <c r="E341" s="9"/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75"/>
      <c r="R341" s="75"/>
      <c r="S341" s="75"/>
      <c r="T341" s="58"/>
      <c r="U341" s="58"/>
      <c r="V341" s="121"/>
    </row>
    <row r="342" spans="1:22" ht="22.5" customHeight="1" x14ac:dyDescent="0.25">
      <c r="A342" s="144" t="s">
        <v>254</v>
      </c>
      <c r="B342" s="145" t="s">
        <v>276</v>
      </c>
      <c r="C342" s="60" t="s">
        <v>4</v>
      </c>
      <c r="D342" s="9"/>
      <c r="E342" s="9"/>
      <c r="F342" s="75"/>
      <c r="G342" s="75"/>
      <c r="H342" s="75">
        <f>H345+H347</f>
        <v>64.676140000000004</v>
      </c>
      <c r="I342" s="75">
        <f t="shared" ref="I342:U342" si="91">I345+I347</f>
        <v>56.878370000000004</v>
      </c>
      <c r="J342" s="75">
        <f t="shared" si="91"/>
        <v>-7.7977699999999999</v>
      </c>
      <c r="K342" s="75">
        <f t="shared" si="91"/>
        <v>0</v>
      </c>
      <c r="L342" s="75">
        <f t="shared" si="91"/>
        <v>0</v>
      </c>
      <c r="M342" s="75">
        <f t="shared" si="91"/>
        <v>0</v>
      </c>
      <c r="N342" s="75">
        <f t="shared" si="91"/>
        <v>0</v>
      </c>
      <c r="O342" s="75">
        <f t="shared" si="91"/>
        <v>0</v>
      </c>
      <c r="P342" s="75">
        <f t="shared" si="91"/>
        <v>0</v>
      </c>
      <c r="Q342" s="75">
        <f t="shared" si="91"/>
        <v>0</v>
      </c>
      <c r="R342" s="75">
        <f t="shared" si="91"/>
        <v>0</v>
      </c>
      <c r="S342" s="75">
        <f t="shared" si="90"/>
        <v>0</v>
      </c>
      <c r="T342" s="75">
        <f t="shared" si="91"/>
        <v>0</v>
      </c>
      <c r="U342" s="75">
        <f t="shared" si="91"/>
        <v>0</v>
      </c>
      <c r="V342" s="61"/>
    </row>
    <row r="343" spans="1:22" ht="22.5" customHeight="1" x14ac:dyDescent="0.25">
      <c r="A343" s="144"/>
      <c r="B343" s="146"/>
      <c r="C343" s="60" t="s">
        <v>5</v>
      </c>
      <c r="D343" s="9"/>
      <c r="E343" s="9"/>
      <c r="F343" s="75"/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Q343" s="75"/>
      <c r="R343" s="75"/>
      <c r="S343" s="75"/>
      <c r="T343" s="58"/>
      <c r="U343" s="58"/>
      <c r="V343" s="61"/>
    </row>
    <row r="344" spans="1:22" ht="22.5" customHeight="1" x14ac:dyDescent="0.25">
      <c r="A344" s="144"/>
      <c r="B344" s="146"/>
      <c r="C344" s="61" t="s">
        <v>6</v>
      </c>
      <c r="D344" s="9"/>
      <c r="E344" s="9"/>
      <c r="F344" s="75"/>
      <c r="G344" s="75"/>
      <c r="H344" s="75"/>
      <c r="I344" s="75"/>
      <c r="J344" s="75"/>
      <c r="K344" s="75"/>
      <c r="L344" s="75"/>
      <c r="M344" s="75"/>
      <c r="N344" s="75"/>
      <c r="O344" s="75"/>
      <c r="P344" s="75"/>
      <c r="Q344" s="75"/>
      <c r="R344" s="75"/>
      <c r="S344" s="75"/>
      <c r="T344" s="58"/>
      <c r="U344" s="58"/>
      <c r="V344" s="61"/>
    </row>
    <row r="345" spans="1:22" ht="22.5" customHeight="1" x14ac:dyDescent="0.25">
      <c r="A345" s="144"/>
      <c r="B345" s="146"/>
      <c r="C345" s="60" t="s">
        <v>7</v>
      </c>
      <c r="D345" s="9"/>
      <c r="E345" s="9"/>
      <c r="F345" s="75"/>
      <c r="G345" s="75"/>
      <c r="H345" s="75">
        <f>[10]Бюджет!$G$68/1000+[10]Бюджет!$G$69/1000+[10]Бюджет!$G$70/1000</f>
        <v>64.676140000000004</v>
      </c>
      <c r="I345" s="75">
        <f>[10]Бюджет!$H$68/1000+[10]Бюджет!$H$69/1000+[10]Бюджет!$H$70/1000</f>
        <v>56.878370000000004</v>
      </c>
      <c r="J345" s="75">
        <f>I345-H345</f>
        <v>-7.7977699999999999</v>
      </c>
      <c r="K345" s="75">
        <v>0</v>
      </c>
      <c r="L345" s="75">
        <v>0</v>
      </c>
      <c r="M345" s="75">
        <v>0</v>
      </c>
      <c r="N345" s="75">
        <v>0</v>
      </c>
      <c r="O345" s="75">
        <v>0</v>
      </c>
      <c r="P345" s="75">
        <v>0</v>
      </c>
      <c r="Q345" s="75">
        <v>0</v>
      </c>
      <c r="R345" s="75">
        <v>0</v>
      </c>
      <c r="S345" s="75">
        <f t="shared" si="90"/>
        <v>0</v>
      </c>
      <c r="T345" s="8">
        <v>0</v>
      </c>
      <c r="U345" s="8">
        <v>0</v>
      </c>
      <c r="V345" s="61"/>
    </row>
    <row r="346" spans="1:22" ht="22.5" customHeight="1" x14ac:dyDescent="0.25">
      <c r="A346" s="144"/>
      <c r="B346" s="146"/>
      <c r="C346" s="60" t="s">
        <v>8</v>
      </c>
      <c r="D346" s="9"/>
      <c r="E346" s="9"/>
      <c r="F346" s="75"/>
      <c r="G346" s="75"/>
      <c r="H346" s="75"/>
      <c r="I346" s="75"/>
      <c r="J346" s="75"/>
      <c r="K346" s="75"/>
      <c r="L346" s="75"/>
      <c r="M346" s="75"/>
      <c r="N346" s="75"/>
      <c r="O346" s="75"/>
      <c r="P346" s="75"/>
      <c r="Q346" s="75"/>
      <c r="R346" s="75"/>
      <c r="S346" s="75"/>
      <c r="T346" s="58"/>
      <c r="U346" s="58"/>
      <c r="V346" s="61"/>
    </row>
    <row r="347" spans="1:22" ht="22.5" customHeight="1" x14ac:dyDescent="0.25">
      <c r="A347" s="144"/>
      <c r="B347" s="146"/>
      <c r="C347" s="60" t="s">
        <v>9</v>
      </c>
      <c r="D347" s="9"/>
      <c r="E347" s="9"/>
      <c r="F347" s="75"/>
      <c r="G347" s="75"/>
      <c r="H347" s="75"/>
      <c r="I347" s="75"/>
      <c r="J347" s="75"/>
      <c r="K347" s="75"/>
      <c r="L347" s="75"/>
      <c r="M347" s="75"/>
      <c r="N347" s="75"/>
      <c r="O347" s="75"/>
      <c r="P347" s="75"/>
      <c r="Q347" s="75"/>
      <c r="R347" s="75"/>
      <c r="S347" s="75"/>
      <c r="T347" s="58"/>
      <c r="U347" s="58"/>
      <c r="V347" s="61"/>
    </row>
    <row r="348" spans="1:22" ht="22.5" customHeight="1" x14ac:dyDescent="0.25">
      <c r="A348" s="144"/>
      <c r="B348" s="147"/>
      <c r="C348" s="60" t="s">
        <v>10</v>
      </c>
      <c r="D348" s="9"/>
      <c r="E348" s="9"/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75"/>
      <c r="R348" s="75"/>
      <c r="S348" s="75"/>
      <c r="T348" s="58"/>
      <c r="U348" s="58"/>
      <c r="V348" s="61"/>
    </row>
    <row r="349" spans="1:22" ht="22.5" customHeight="1" x14ac:dyDescent="0.25">
      <c r="A349" s="144" t="s">
        <v>275</v>
      </c>
      <c r="B349" s="145" t="s">
        <v>290</v>
      </c>
      <c r="C349" s="60" t="s">
        <v>4</v>
      </c>
      <c r="D349" s="9"/>
      <c r="E349" s="9"/>
      <c r="F349" s="75"/>
      <c r="G349" s="75"/>
      <c r="H349" s="75">
        <f>H354+H352</f>
        <v>0</v>
      </c>
      <c r="I349" s="75">
        <f t="shared" ref="I349:U349" si="92">I354+I352</f>
        <v>0</v>
      </c>
      <c r="J349" s="75">
        <f t="shared" si="92"/>
        <v>0</v>
      </c>
      <c r="K349" s="75">
        <f t="shared" si="92"/>
        <v>0</v>
      </c>
      <c r="L349" s="75">
        <f t="shared" si="92"/>
        <v>0</v>
      </c>
      <c r="M349" s="75">
        <f t="shared" si="92"/>
        <v>495.98899999999998</v>
      </c>
      <c r="N349" s="75">
        <f t="shared" si="92"/>
        <v>264.38900000000001</v>
      </c>
      <c r="O349" s="75">
        <f t="shared" si="92"/>
        <v>495.98899999999998</v>
      </c>
      <c r="P349" s="75">
        <f t="shared" si="92"/>
        <v>495.98899999999998</v>
      </c>
      <c r="Q349" s="75">
        <f t="shared" si="92"/>
        <v>495.98899999999998</v>
      </c>
      <c r="R349" s="75">
        <f t="shared" si="92"/>
        <v>495.98899999999998</v>
      </c>
      <c r="S349" s="75">
        <f t="shared" si="90"/>
        <v>0</v>
      </c>
      <c r="T349" s="75">
        <f t="shared" si="92"/>
        <v>0</v>
      </c>
      <c r="U349" s="75">
        <f t="shared" si="92"/>
        <v>0</v>
      </c>
      <c r="V349" s="61"/>
    </row>
    <row r="350" spans="1:22" ht="22.5" customHeight="1" x14ac:dyDescent="0.25">
      <c r="A350" s="144"/>
      <c r="B350" s="146"/>
      <c r="C350" s="60" t="s">
        <v>5</v>
      </c>
      <c r="D350" s="9"/>
      <c r="E350" s="9"/>
      <c r="F350" s="75"/>
      <c r="G350" s="75"/>
      <c r="H350" s="75"/>
      <c r="I350" s="75"/>
      <c r="J350" s="75"/>
      <c r="K350" s="75"/>
      <c r="L350" s="75"/>
      <c r="M350" s="75"/>
      <c r="N350" s="75"/>
      <c r="O350" s="75"/>
      <c r="P350" s="75"/>
      <c r="Q350" s="75"/>
      <c r="R350" s="75"/>
      <c r="S350" s="75"/>
      <c r="T350" s="58"/>
      <c r="U350" s="58"/>
      <c r="V350" s="61"/>
    </row>
    <row r="351" spans="1:22" ht="22.5" customHeight="1" x14ac:dyDescent="0.25">
      <c r="A351" s="144"/>
      <c r="B351" s="146"/>
      <c r="C351" s="61" t="s">
        <v>6</v>
      </c>
      <c r="D351" s="9"/>
      <c r="E351" s="9"/>
      <c r="F351" s="75"/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Q351" s="75"/>
      <c r="R351" s="75"/>
      <c r="S351" s="75"/>
      <c r="T351" s="58"/>
      <c r="U351" s="58"/>
      <c r="V351" s="61"/>
    </row>
    <row r="352" spans="1:22" ht="22.5" customHeight="1" x14ac:dyDescent="0.25">
      <c r="A352" s="144"/>
      <c r="B352" s="146"/>
      <c r="C352" s="60" t="s">
        <v>7</v>
      </c>
      <c r="D352" s="9"/>
      <c r="E352" s="9"/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  <c r="Q352" s="75"/>
      <c r="R352" s="75"/>
      <c r="S352" s="75"/>
      <c r="T352" s="8"/>
      <c r="U352" s="8"/>
      <c r="V352" s="61"/>
    </row>
    <row r="353" spans="1:22" ht="22.5" customHeight="1" x14ac:dyDescent="0.25">
      <c r="A353" s="144"/>
      <c r="B353" s="146"/>
      <c r="C353" s="60" t="s">
        <v>8</v>
      </c>
      <c r="D353" s="9"/>
      <c r="E353" s="9"/>
      <c r="F353" s="75"/>
      <c r="G353" s="75"/>
      <c r="H353" s="75"/>
      <c r="I353" s="75"/>
      <c r="J353" s="75"/>
      <c r="K353" s="75"/>
      <c r="L353" s="75"/>
      <c r="M353" s="75"/>
      <c r="N353" s="75"/>
      <c r="O353" s="75"/>
      <c r="P353" s="75"/>
      <c r="Q353" s="75"/>
      <c r="R353" s="75"/>
      <c r="S353" s="75"/>
      <c r="T353" s="58"/>
      <c r="U353" s="58"/>
      <c r="V353" s="61"/>
    </row>
    <row r="354" spans="1:22" ht="22.5" customHeight="1" x14ac:dyDescent="0.25">
      <c r="A354" s="144"/>
      <c r="B354" s="146"/>
      <c r="C354" s="60" t="s">
        <v>9</v>
      </c>
      <c r="D354" s="9"/>
      <c r="E354" s="9"/>
      <c r="F354" s="75"/>
      <c r="G354" s="75"/>
      <c r="H354" s="75">
        <v>0</v>
      </c>
      <c r="I354" s="75">
        <v>0</v>
      </c>
      <c r="J354" s="75">
        <f>I354-H354</f>
        <v>0</v>
      </c>
      <c r="K354" s="75">
        <v>0</v>
      </c>
      <c r="L354" s="75">
        <v>0</v>
      </c>
      <c r="M354" s="75">
        <v>495.98899999999998</v>
      </c>
      <c r="N354" s="75">
        <v>264.38900000000001</v>
      </c>
      <c r="O354" s="75">
        <v>495.98899999999998</v>
      </c>
      <c r="P354" s="75">
        <v>495.98899999999998</v>
      </c>
      <c r="Q354" s="75">
        <v>495.98899999999998</v>
      </c>
      <c r="R354" s="75">
        <v>495.98899999999998</v>
      </c>
      <c r="S354" s="75">
        <f t="shared" si="90"/>
        <v>0</v>
      </c>
      <c r="T354" s="8">
        <v>0</v>
      </c>
      <c r="U354" s="8">
        <v>0</v>
      </c>
      <c r="V354" s="61"/>
    </row>
    <row r="355" spans="1:22" ht="22.5" customHeight="1" x14ac:dyDescent="0.25">
      <c r="A355" s="144"/>
      <c r="B355" s="147"/>
      <c r="C355" s="60" t="s">
        <v>10</v>
      </c>
      <c r="D355" s="9"/>
      <c r="E355" s="9"/>
      <c r="F355" s="75"/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Q355" s="75"/>
      <c r="R355" s="75"/>
      <c r="S355" s="75"/>
      <c r="T355" s="58"/>
      <c r="U355" s="58"/>
      <c r="V355" s="61"/>
    </row>
    <row r="356" spans="1:22" ht="22.5" customHeight="1" x14ac:dyDescent="0.25">
      <c r="A356" s="144" t="s">
        <v>308</v>
      </c>
      <c r="B356" s="145" t="s">
        <v>309</v>
      </c>
      <c r="C356" s="60" t="s">
        <v>4</v>
      </c>
      <c r="D356" s="9"/>
      <c r="E356" s="9"/>
      <c r="F356" s="75"/>
      <c r="G356" s="75"/>
      <c r="H356" s="75">
        <f>H361+H359</f>
        <v>0</v>
      </c>
      <c r="I356" s="75">
        <f t="shared" ref="I356:U356" si="93">I361+I359</f>
        <v>0</v>
      </c>
      <c r="J356" s="75">
        <f t="shared" si="93"/>
        <v>0</v>
      </c>
      <c r="K356" s="75">
        <f t="shared" si="93"/>
        <v>0</v>
      </c>
      <c r="L356" s="75">
        <f t="shared" si="93"/>
        <v>0</v>
      </c>
      <c r="M356" s="75">
        <f t="shared" si="93"/>
        <v>123.5044</v>
      </c>
      <c r="N356" s="75">
        <f t="shared" si="93"/>
        <v>79.356999999999999</v>
      </c>
      <c r="O356" s="75">
        <f>O361+O359</f>
        <v>381.42969999999997</v>
      </c>
      <c r="P356" s="75">
        <f>P361+P359</f>
        <v>381.42969999999997</v>
      </c>
      <c r="Q356" s="75">
        <f t="shared" si="93"/>
        <v>2053.8178600000001</v>
      </c>
      <c r="R356" s="75">
        <f t="shared" si="93"/>
        <v>2053.8178600000001</v>
      </c>
      <c r="S356" s="75">
        <f t="shared" si="90"/>
        <v>0</v>
      </c>
      <c r="T356" s="75">
        <f t="shared" si="93"/>
        <v>0</v>
      </c>
      <c r="U356" s="75">
        <f t="shared" si="93"/>
        <v>0</v>
      </c>
      <c r="V356" s="61"/>
    </row>
    <row r="357" spans="1:22" ht="22.5" customHeight="1" x14ac:dyDescent="0.25">
      <c r="A357" s="144"/>
      <c r="B357" s="146"/>
      <c r="C357" s="60" t="s">
        <v>5</v>
      </c>
      <c r="D357" s="9"/>
      <c r="E357" s="9"/>
      <c r="F357" s="75"/>
      <c r="G357" s="75"/>
      <c r="H357" s="75"/>
      <c r="I357" s="75"/>
      <c r="J357" s="75"/>
      <c r="K357" s="75"/>
      <c r="L357" s="75"/>
      <c r="M357" s="75"/>
      <c r="N357" s="75"/>
      <c r="O357" s="75"/>
      <c r="P357" s="75"/>
      <c r="Q357" s="75"/>
      <c r="R357" s="75"/>
      <c r="S357" s="75"/>
      <c r="T357" s="58"/>
      <c r="U357" s="58"/>
      <c r="V357" s="61"/>
    </row>
    <row r="358" spans="1:22" ht="22.5" customHeight="1" x14ac:dyDescent="0.25">
      <c r="A358" s="144"/>
      <c r="B358" s="146"/>
      <c r="C358" s="61" t="s">
        <v>6</v>
      </c>
      <c r="D358" s="9"/>
      <c r="E358" s="9"/>
      <c r="F358" s="75"/>
      <c r="G358" s="75"/>
      <c r="H358" s="75"/>
      <c r="I358" s="75"/>
      <c r="J358" s="75"/>
      <c r="K358" s="75"/>
      <c r="L358" s="75"/>
      <c r="M358" s="75"/>
      <c r="N358" s="75"/>
      <c r="O358" s="75"/>
      <c r="P358" s="75"/>
      <c r="Q358" s="75"/>
      <c r="R358" s="75"/>
      <c r="S358" s="75"/>
      <c r="T358" s="58"/>
      <c r="U358" s="58"/>
      <c r="V358" s="61"/>
    </row>
    <row r="359" spans="1:22" ht="22.5" customHeight="1" x14ac:dyDescent="0.25">
      <c r="A359" s="144"/>
      <c r="B359" s="146"/>
      <c r="C359" s="60" t="s">
        <v>7</v>
      </c>
      <c r="D359" s="9"/>
      <c r="E359" s="9"/>
      <c r="F359" s="75"/>
      <c r="G359" s="75"/>
      <c r="H359" s="75"/>
      <c r="I359" s="75"/>
      <c r="J359" s="75"/>
      <c r="K359" s="75"/>
      <c r="L359" s="75"/>
      <c r="M359" s="75"/>
      <c r="N359" s="75"/>
      <c r="O359" s="75"/>
      <c r="P359" s="75"/>
      <c r="Q359" s="75"/>
      <c r="R359" s="75"/>
      <c r="S359" s="75"/>
      <c r="T359" s="8"/>
      <c r="U359" s="8"/>
      <c r="V359" s="61"/>
    </row>
    <row r="360" spans="1:22" ht="22.5" customHeight="1" x14ac:dyDescent="0.25">
      <c r="A360" s="144"/>
      <c r="B360" s="146"/>
      <c r="C360" s="60" t="s">
        <v>8</v>
      </c>
      <c r="D360" s="9"/>
      <c r="E360" s="9"/>
      <c r="F360" s="75"/>
      <c r="G360" s="75"/>
      <c r="H360" s="75"/>
      <c r="I360" s="75"/>
      <c r="J360" s="75"/>
      <c r="K360" s="75"/>
      <c r="L360" s="75"/>
      <c r="M360" s="75"/>
      <c r="N360" s="75"/>
      <c r="O360" s="75"/>
      <c r="P360" s="75"/>
      <c r="Q360" s="75"/>
      <c r="R360" s="75"/>
      <c r="S360" s="75"/>
      <c r="T360" s="58"/>
      <c r="U360" s="58"/>
      <c r="V360" s="61"/>
    </row>
    <row r="361" spans="1:22" ht="22.5" customHeight="1" x14ac:dyDescent="0.25">
      <c r="A361" s="144"/>
      <c r="B361" s="146"/>
      <c r="C361" s="60" t="s">
        <v>9</v>
      </c>
      <c r="D361" s="9"/>
      <c r="E361" s="9"/>
      <c r="F361" s="75"/>
      <c r="G361" s="75"/>
      <c r="H361" s="75">
        <v>0</v>
      </c>
      <c r="I361" s="75">
        <v>0</v>
      </c>
      <c r="J361" s="75">
        <f>I361-H361</f>
        <v>0</v>
      </c>
      <c r="K361" s="75">
        <v>0</v>
      </c>
      <c r="L361" s="75">
        <v>0</v>
      </c>
      <c r="M361" s="75">
        <v>123.5044</v>
      </c>
      <c r="N361" s="75">
        <v>79.356999999999999</v>
      </c>
      <c r="O361" s="75">
        <f>122.43422+258.99548</f>
        <v>381.42969999999997</v>
      </c>
      <c r="P361" s="75">
        <v>381.42969999999997</v>
      </c>
      <c r="Q361" s="75">
        <f>122.43422+811.38364+1120</f>
        <v>2053.8178600000001</v>
      </c>
      <c r="R361" s="75">
        <f>122.43422+811.38364+1120</f>
        <v>2053.8178600000001</v>
      </c>
      <c r="S361" s="75">
        <f t="shared" si="90"/>
        <v>0</v>
      </c>
      <c r="T361" s="8">
        <v>0</v>
      </c>
      <c r="U361" s="8">
        <v>0</v>
      </c>
      <c r="V361" s="61"/>
    </row>
    <row r="362" spans="1:22" ht="22.5" customHeight="1" x14ac:dyDescent="0.25">
      <c r="A362" s="144"/>
      <c r="B362" s="147"/>
      <c r="C362" s="60" t="s">
        <v>10</v>
      </c>
      <c r="D362" s="9"/>
      <c r="E362" s="9"/>
      <c r="F362" s="75"/>
      <c r="G362" s="75"/>
      <c r="H362" s="75"/>
      <c r="I362" s="75"/>
      <c r="J362" s="75"/>
      <c r="K362" s="75"/>
      <c r="L362" s="75"/>
      <c r="M362" s="75"/>
      <c r="N362" s="75"/>
      <c r="O362" s="75"/>
      <c r="P362" s="75"/>
      <c r="Q362" s="75"/>
      <c r="R362" s="75"/>
      <c r="S362" s="75"/>
      <c r="T362" s="58"/>
      <c r="U362" s="58"/>
      <c r="V362" s="61"/>
    </row>
    <row r="363" spans="1:22" ht="22.5" customHeight="1" x14ac:dyDescent="0.25">
      <c r="A363" s="18"/>
      <c r="B363" s="115"/>
      <c r="C363" s="66"/>
      <c r="D363" s="11"/>
      <c r="E363" s="11"/>
      <c r="F363" s="19"/>
      <c r="G363" s="19"/>
      <c r="H363" s="19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20"/>
    </row>
    <row r="364" spans="1:22" ht="22.5" customHeight="1" x14ac:dyDescent="0.25">
      <c r="A364" s="174" t="str">
        <f>'Прил 2'!B174</f>
        <v>Директор МКУ "Центр обеспечения жизнедеятельности города Ачинска"</v>
      </c>
      <c r="B364" s="174"/>
      <c r="C364" s="174"/>
      <c r="D364" s="174"/>
      <c r="E364" s="174"/>
      <c r="F364" s="174"/>
      <c r="G364" s="67"/>
      <c r="H364" s="67"/>
      <c r="I364" s="66" t="s">
        <v>282</v>
      </c>
      <c r="J364" s="66"/>
      <c r="K364" s="66"/>
      <c r="L364" s="66"/>
      <c r="M364" s="66"/>
      <c r="N364" s="66"/>
      <c r="O364" s="66"/>
      <c r="P364" s="66"/>
      <c r="Q364" s="66"/>
      <c r="R364" s="66"/>
      <c r="S364" s="66"/>
      <c r="T364" s="66"/>
      <c r="U364" s="66"/>
      <c r="V364" s="20"/>
    </row>
    <row r="365" spans="1:22" ht="22.5" customHeight="1" x14ac:dyDescent="0.25">
      <c r="A365" s="18"/>
      <c r="B365" s="115"/>
      <c r="C365" s="66"/>
      <c r="D365" s="11"/>
      <c r="E365" s="11"/>
      <c r="F365" s="67"/>
      <c r="G365" s="67"/>
      <c r="H365" s="67"/>
      <c r="I365" s="66"/>
      <c r="J365" s="66"/>
      <c r="K365" s="66"/>
      <c r="L365" s="66"/>
      <c r="M365" s="66"/>
      <c r="N365" s="66"/>
      <c r="O365" s="66"/>
      <c r="P365" s="66"/>
      <c r="Q365" s="66"/>
      <c r="R365" s="66"/>
      <c r="S365" s="66"/>
      <c r="T365" s="66"/>
      <c r="U365" s="66"/>
      <c r="V365" s="20"/>
    </row>
    <row r="366" spans="1:22" x14ac:dyDescent="0.25">
      <c r="A366" s="57" t="s">
        <v>306</v>
      </c>
    </row>
    <row r="367" spans="1:22" x14ac:dyDescent="0.25">
      <c r="A367" s="57" t="s">
        <v>307</v>
      </c>
      <c r="V367" s="57"/>
    </row>
  </sheetData>
  <mergeCells count="128">
    <mergeCell ref="V335:V341"/>
    <mergeCell ref="V55:V61"/>
    <mergeCell ref="V104:V110"/>
    <mergeCell ref="V118:V124"/>
    <mergeCell ref="V111:V117"/>
    <mergeCell ref="V146:V152"/>
    <mergeCell ref="V167:V173"/>
    <mergeCell ref="V181:V194"/>
    <mergeCell ref="V209:V215"/>
    <mergeCell ref="A356:A362"/>
    <mergeCell ref="B356:B362"/>
    <mergeCell ref="V48:V53"/>
    <mergeCell ref="V314:V320"/>
    <mergeCell ref="A230:A236"/>
    <mergeCell ref="B230:B236"/>
    <mergeCell ref="A237:A243"/>
    <mergeCell ref="B237:B243"/>
    <mergeCell ref="B244:B250"/>
    <mergeCell ref="A321:A327"/>
    <mergeCell ref="A328:A334"/>
    <mergeCell ref="B321:B327"/>
    <mergeCell ref="B328:B334"/>
    <mergeCell ref="A307:A313"/>
    <mergeCell ref="B307:B313"/>
    <mergeCell ref="A279:A285"/>
    <mergeCell ref="B265:B271"/>
    <mergeCell ref="A265:A271"/>
    <mergeCell ref="B223:B229"/>
    <mergeCell ref="B216:B222"/>
    <mergeCell ref="A97:A103"/>
    <mergeCell ref="B97:B103"/>
    <mergeCell ref="A104:A110"/>
    <mergeCell ref="B104:B110"/>
    <mergeCell ref="A111:A117"/>
    <mergeCell ref="B111:B117"/>
    <mergeCell ref="B76:B82"/>
    <mergeCell ref="B83:B89"/>
    <mergeCell ref="A76:A82"/>
    <mergeCell ref="A83:A89"/>
    <mergeCell ref="B202:B208"/>
    <mergeCell ref="A202:A208"/>
    <mergeCell ref="B48:B54"/>
    <mergeCell ref="A55:A61"/>
    <mergeCell ref="B55:B61"/>
    <mergeCell ref="A62:A68"/>
    <mergeCell ref="B167:B173"/>
    <mergeCell ref="B174:B180"/>
    <mergeCell ref="A188:A194"/>
    <mergeCell ref="B188:B194"/>
    <mergeCell ref="A181:A187"/>
    <mergeCell ref="B181:B187"/>
    <mergeCell ref="B195:B201"/>
    <mergeCell ref="A195:A201"/>
    <mergeCell ref="A223:A229"/>
    <mergeCell ref="A314:A320"/>
    <mergeCell ref="B314:B320"/>
    <mergeCell ref="A118:A124"/>
    <mergeCell ref="B118:B124"/>
    <mergeCell ref="A125:A131"/>
    <mergeCell ref="B125:B131"/>
    <mergeCell ref="A132:A138"/>
    <mergeCell ref="B132:B138"/>
    <mergeCell ref="A139:A145"/>
    <mergeCell ref="B139:B145"/>
    <mergeCell ref="A146:A152"/>
    <mergeCell ref="B146:B152"/>
    <mergeCell ref="A153:A159"/>
    <mergeCell ref="B153:B159"/>
    <mergeCell ref="A160:A166"/>
    <mergeCell ref="B160:B166"/>
    <mergeCell ref="A174:A180"/>
    <mergeCell ref="A167:A173"/>
    <mergeCell ref="A216:A222"/>
    <mergeCell ref="A209:A215"/>
    <mergeCell ref="B209:B215"/>
    <mergeCell ref="U1:V1"/>
    <mergeCell ref="A13:A19"/>
    <mergeCell ref="B13:B19"/>
    <mergeCell ref="A3:V3"/>
    <mergeCell ref="D9:E10"/>
    <mergeCell ref="T9:U10"/>
    <mergeCell ref="V9:V11"/>
    <mergeCell ref="A9:A11"/>
    <mergeCell ref="B9:B11"/>
    <mergeCell ref="C9:C11"/>
    <mergeCell ref="H9:I10"/>
    <mergeCell ref="K9:R9"/>
    <mergeCell ref="K10:L10"/>
    <mergeCell ref="M10:N10"/>
    <mergeCell ref="O10:P10"/>
    <mergeCell ref="Q10:R10"/>
    <mergeCell ref="S9:S11"/>
    <mergeCell ref="A364:F364"/>
    <mergeCell ref="A20:A26"/>
    <mergeCell ref="B20:B26"/>
    <mergeCell ref="A90:A96"/>
    <mergeCell ref="B90:B96"/>
    <mergeCell ref="B4:U4"/>
    <mergeCell ref="B62:B68"/>
    <mergeCell ref="A69:A75"/>
    <mergeCell ref="B69:B75"/>
    <mergeCell ref="A41:A47"/>
    <mergeCell ref="B41:B47"/>
    <mergeCell ref="A27:A33"/>
    <mergeCell ref="B27:B33"/>
    <mergeCell ref="A34:A40"/>
    <mergeCell ref="B34:B40"/>
    <mergeCell ref="B251:B257"/>
    <mergeCell ref="B258:B264"/>
    <mergeCell ref="A244:A250"/>
    <mergeCell ref="A251:A257"/>
    <mergeCell ref="B272:B278"/>
    <mergeCell ref="B279:B285"/>
    <mergeCell ref="A272:A278"/>
    <mergeCell ref="A258:A264"/>
    <mergeCell ref="A48:A54"/>
    <mergeCell ref="A349:A355"/>
    <mergeCell ref="B349:B355"/>
    <mergeCell ref="A286:A292"/>
    <mergeCell ref="B286:B292"/>
    <mergeCell ref="A293:A299"/>
    <mergeCell ref="B293:B299"/>
    <mergeCell ref="A300:A306"/>
    <mergeCell ref="B300:B306"/>
    <mergeCell ref="A335:A341"/>
    <mergeCell ref="B335:B341"/>
    <mergeCell ref="A342:A348"/>
    <mergeCell ref="B342:B348"/>
  </mergeCells>
  <pageMargins left="0.11811023622047245" right="0.19685039370078741" top="0.15748031496062992" bottom="0.15748031496062992" header="0.31496062992125984" footer="0.31496062992125984"/>
  <pageSetup paperSize="9" scale="48" fitToHeight="1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81"/>
  <sheetViews>
    <sheetView zoomScale="77" zoomScaleNormal="77" workbookViewId="0">
      <selection activeCell="H41" sqref="H41"/>
    </sheetView>
  </sheetViews>
  <sheetFormatPr defaultColWidth="9.140625" defaultRowHeight="15.75" x14ac:dyDescent="0.25"/>
  <cols>
    <col min="1" max="1" width="6.140625" style="84" customWidth="1"/>
    <col min="2" max="2" width="33.140625" style="85" customWidth="1"/>
    <col min="3" max="3" width="12.28515625" style="81" customWidth="1"/>
    <col min="4" max="4" width="13.7109375" style="81" customWidth="1"/>
    <col min="5" max="5" width="11.42578125" style="81" customWidth="1"/>
    <col min="6" max="6" width="10.28515625" style="81" customWidth="1"/>
    <col min="7" max="7" width="11.7109375" style="81" customWidth="1"/>
    <col min="8" max="8" width="10.28515625" style="81" customWidth="1"/>
    <col min="9" max="9" width="12.5703125" style="81" customWidth="1"/>
    <col min="10" max="10" width="12.7109375" style="81" customWidth="1"/>
    <col min="11" max="11" width="12.42578125" style="81" customWidth="1"/>
    <col min="12" max="12" width="12.5703125" style="81" customWidth="1"/>
    <col min="13" max="13" width="9.85546875" style="81" customWidth="1"/>
    <col min="14" max="14" width="11" style="81" customWidth="1"/>
    <col min="15" max="15" width="12" style="81" customWidth="1"/>
    <col min="16" max="16" width="11.85546875" style="81" customWidth="1"/>
    <col min="17" max="17" width="12.7109375" style="81" customWidth="1"/>
    <col min="18" max="18" width="9.42578125" style="81" customWidth="1"/>
    <col min="19" max="19" width="17.28515625" style="81" customWidth="1"/>
    <col min="20" max="20" width="26.42578125" style="86" customWidth="1"/>
    <col min="21" max="16384" width="9.140625" style="82"/>
  </cols>
  <sheetData>
    <row r="1" spans="1:20" ht="15.75" customHeight="1" x14ac:dyDescent="0.25">
      <c r="A1" s="78"/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R1" s="80"/>
      <c r="S1" s="197" t="s">
        <v>329</v>
      </c>
      <c r="T1" s="197"/>
    </row>
    <row r="2" spans="1:20" x14ac:dyDescent="0.25">
      <c r="A2" s="78"/>
      <c r="B2" s="79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R2" s="80"/>
      <c r="S2" s="83"/>
      <c r="T2" s="83"/>
    </row>
    <row r="3" spans="1:20" ht="16.5" customHeight="1" x14ac:dyDescent="0.25">
      <c r="A3" s="78"/>
      <c r="B3" s="198" t="s">
        <v>330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</row>
    <row r="4" spans="1:20" ht="33" customHeight="1" x14ac:dyDescent="0.25">
      <c r="A4" s="78"/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</row>
    <row r="5" spans="1:20" x14ac:dyDescent="0.25">
      <c r="A5" s="199" t="s">
        <v>331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</row>
    <row r="6" spans="1:20" x14ac:dyDescent="0.25">
      <c r="A6" s="199" t="s">
        <v>332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</row>
    <row r="7" spans="1:20" ht="15" customHeight="1" x14ac:dyDescent="0.25"/>
    <row r="8" spans="1:20" x14ac:dyDescent="0.25">
      <c r="A8" s="78"/>
      <c r="B8" s="87"/>
      <c r="C8" s="88"/>
      <c r="D8" s="88"/>
      <c r="E8" s="88"/>
      <c r="F8" s="88"/>
      <c r="G8" s="88"/>
      <c r="H8" s="80"/>
      <c r="I8" s="80"/>
      <c r="J8" s="80"/>
      <c r="K8" s="80"/>
      <c r="L8" s="80"/>
      <c r="M8" s="80"/>
      <c r="N8" s="80"/>
      <c r="O8" s="80"/>
      <c r="P8" s="80"/>
      <c r="R8" s="80"/>
      <c r="S8" s="80"/>
      <c r="T8" s="89" t="s">
        <v>333</v>
      </c>
    </row>
    <row r="9" spans="1:20" ht="15" customHeight="1" x14ac:dyDescent="0.25">
      <c r="A9" s="196" t="s">
        <v>97</v>
      </c>
      <c r="B9" s="187" t="s">
        <v>334</v>
      </c>
      <c r="C9" s="196" t="s">
        <v>335</v>
      </c>
      <c r="D9" s="196" t="s">
        <v>336</v>
      </c>
      <c r="E9" s="196" t="s">
        <v>337</v>
      </c>
      <c r="F9" s="187" t="s">
        <v>338</v>
      </c>
      <c r="G9" s="187"/>
      <c r="H9" s="190" t="s">
        <v>339</v>
      </c>
      <c r="I9" s="191"/>
      <c r="J9" s="191"/>
      <c r="K9" s="191"/>
      <c r="L9" s="191"/>
      <c r="M9" s="192"/>
      <c r="N9" s="196" t="s">
        <v>340</v>
      </c>
      <c r="O9" s="196"/>
      <c r="P9" s="196"/>
      <c r="Q9" s="196"/>
      <c r="R9" s="196"/>
      <c r="S9" s="187" t="s">
        <v>341</v>
      </c>
      <c r="T9" s="201" t="s">
        <v>342</v>
      </c>
    </row>
    <row r="10" spans="1:20" ht="36.75" customHeight="1" x14ac:dyDescent="0.25">
      <c r="A10" s="200"/>
      <c r="B10" s="188"/>
      <c r="C10" s="196"/>
      <c r="D10" s="196"/>
      <c r="E10" s="188"/>
      <c r="F10" s="187"/>
      <c r="G10" s="187"/>
      <c r="H10" s="193"/>
      <c r="I10" s="194"/>
      <c r="J10" s="194"/>
      <c r="K10" s="194"/>
      <c r="L10" s="194"/>
      <c r="M10" s="195"/>
      <c r="N10" s="196"/>
      <c r="O10" s="196"/>
      <c r="P10" s="196"/>
      <c r="Q10" s="196"/>
      <c r="R10" s="196"/>
      <c r="S10" s="187"/>
      <c r="T10" s="201"/>
    </row>
    <row r="11" spans="1:20" ht="31.5" customHeight="1" x14ac:dyDescent="0.25">
      <c r="A11" s="200"/>
      <c r="B11" s="188"/>
      <c r="C11" s="196"/>
      <c r="D11" s="196"/>
      <c r="E11" s="188"/>
      <c r="F11" s="196" t="s">
        <v>343</v>
      </c>
      <c r="G11" s="196" t="s">
        <v>344</v>
      </c>
      <c r="H11" s="187" t="s">
        <v>345</v>
      </c>
      <c r="I11" s="202" t="s">
        <v>346</v>
      </c>
      <c r="J11" s="188" t="s">
        <v>347</v>
      </c>
      <c r="K11" s="188"/>
      <c r="L11" s="188"/>
      <c r="M11" s="188"/>
      <c r="N11" s="187" t="s">
        <v>346</v>
      </c>
      <c r="O11" s="188" t="s">
        <v>347</v>
      </c>
      <c r="P11" s="188"/>
      <c r="Q11" s="188"/>
      <c r="R11" s="188"/>
      <c r="S11" s="187"/>
      <c r="T11" s="201"/>
    </row>
    <row r="12" spans="1:20" ht="74.25" customHeight="1" x14ac:dyDescent="0.25">
      <c r="A12" s="200"/>
      <c r="B12" s="188"/>
      <c r="C12" s="196"/>
      <c r="D12" s="196"/>
      <c r="E12" s="188"/>
      <c r="F12" s="196"/>
      <c r="G12" s="196"/>
      <c r="H12" s="187"/>
      <c r="I12" s="202"/>
      <c r="J12" s="90" t="s">
        <v>348</v>
      </c>
      <c r="K12" s="90" t="s">
        <v>7</v>
      </c>
      <c r="L12" s="90" t="s">
        <v>349</v>
      </c>
      <c r="M12" s="90" t="s">
        <v>8</v>
      </c>
      <c r="N12" s="187"/>
      <c r="O12" s="90" t="s">
        <v>348</v>
      </c>
      <c r="P12" s="90" t="s">
        <v>7</v>
      </c>
      <c r="Q12" s="90" t="s">
        <v>349</v>
      </c>
      <c r="R12" s="91" t="s">
        <v>8</v>
      </c>
      <c r="S12" s="187"/>
      <c r="T12" s="201"/>
    </row>
    <row r="13" spans="1:20" ht="47.25" x14ac:dyDescent="0.25">
      <c r="A13" s="92" t="s">
        <v>358</v>
      </c>
      <c r="B13" s="99" t="s">
        <v>352</v>
      </c>
      <c r="C13" s="100"/>
      <c r="D13" s="100"/>
      <c r="E13" s="97"/>
      <c r="F13" s="97"/>
      <c r="G13" s="97"/>
      <c r="H13" s="97"/>
      <c r="I13" s="100">
        <f>I14+I16</f>
        <v>11596.13473</v>
      </c>
      <c r="J13" s="100">
        <f>J14+J16</f>
        <v>11596.13473</v>
      </c>
      <c r="K13" s="100"/>
      <c r="L13" s="100"/>
      <c r="M13" s="100"/>
      <c r="N13" s="100">
        <f>N14+N16</f>
        <v>11596.13473</v>
      </c>
      <c r="O13" s="100">
        <f>O14+O16</f>
        <v>11596.13473</v>
      </c>
      <c r="P13" s="100">
        <f t="shared" ref="J13:S14" si="0">P14</f>
        <v>0</v>
      </c>
      <c r="Q13" s="100">
        <f t="shared" si="0"/>
        <v>0</v>
      </c>
      <c r="R13" s="100">
        <f t="shared" si="0"/>
        <v>0</v>
      </c>
      <c r="S13" s="100">
        <f>S14+S16</f>
        <v>11596.13473</v>
      </c>
      <c r="T13" s="101"/>
    </row>
    <row r="14" spans="1:20" ht="47.25" x14ac:dyDescent="0.25">
      <c r="A14" s="92" t="s">
        <v>359</v>
      </c>
      <c r="B14" s="99" t="s">
        <v>353</v>
      </c>
      <c r="C14" s="100"/>
      <c r="D14" s="100"/>
      <c r="E14" s="97"/>
      <c r="F14" s="97"/>
      <c r="G14" s="97"/>
      <c r="H14" s="97"/>
      <c r="I14" s="100">
        <f>I15</f>
        <v>10192.499519999999</v>
      </c>
      <c r="J14" s="100">
        <f t="shared" si="0"/>
        <v>10192.499519999999</v>
      </c>
      <c r="K14" s="100"/>
      <c r="L14" s="100"/>
      <c r="M14" s="100"/>
      <c r="N14" s="100">
        <f t="shared" si="0"/>
        <v>10192.499519999999</v>
      </c>
      <c r="O14" s="100">
        <f t="shared" si="0"/>
        <v>10192.499519999999</v>
      </c>
      <c r="P14" s="100">
        <f t="shared" si="0"/>
        <v>0</v>
      </c>
      <c r="Q14" s="100">
        <f t="shared" si="0"/>
        <v>0</v>
      </c>
      <c r="R14" s="100">
        <f t="shared" si="0"/>
        <v>0</v>
      </c>
      <c r="S14" s="100">
        <f t="shared" si="0"/>
        <v>10192.499519999999</v>
      </c>
      <c r="T14" s="101"/>
    </row>
    <row r="15" spans="1:20" ht="78.75" x14ac:dyDescent="0.25">
      <c r="A15" s="92"/>
      <c r="B15" s="99" t="s">
        <v>354</v>
      </c>
      <c r="C15" s="100"/>
      <c r="D15" s="100"/>
      <c r="E15" s="97"/>
      <c r="F15" s="97"/>
      <c r="G15" s="97"/>
      <c r="H15" s="97"/>
      <c r="I15" s="100">
        <f>J15+K15+L15+M15</f>
        <v>10192.499519999999</v>
      </c>
      <c r="J15" s="100">
        <v>10192.499519999999</v>
      </c>
      <c r="K15" s="100"/>
      <c r="L15" s="100"/>
      <c r="M15" s="100"/>
      <c r="N15" s="100">
        <f>O15</f>
        <v>10192.499519999999</v>
      </c>
      <c r="O15" s="100">
        <v>10192.499519999999</v>
      </c>
      <c r="P15" s="100"/>
      <c r="Q15" s="100"/>
      <c r="R15" s="100"/>
      <c r="S15" s="100">
        <v>10192.499519999999</v>
      </c>
      <c r="T15" s="101" t="s">
        <v>355</v>
      </c>
    </row>
    <row r="16" spans="1:20" s="98" customFormat="1" x14ac:dyDescent="0.25">
      <c r="A16" s="92" t="s">
        <v>360</v>
      </c>
      <c r="B16" s="96" t="s">
        <v>147</v>
      </c>
      <c r="C16" s="95"/>
      <c r="D16" s="95"/>
      <c r="E16" s="93"/>
      <c r="F16" s="93"/>
      <c r="G16" s="93"/>
      <c r="H16" s="93"/>
      <c r="I16" s="100">
        <f>I17+I18</f>
        <v>1403.6352099999997</v>
      </c>
      <c r="J16" s="100">
        <f>J17+J18</f>
        <v>1403.6352099999997</v>
      </c>
      <c r="K16" s="93"/>
      <c r="L16" s="93"/>
      <c r="M16" s="93"/>
      <c r="N16" s="100">
        <f>N17+N18</f>
        <v>1403.6352099999997</v>
      </c>
      <c r="O16" s="100">
        <f>O17+O18</f>
        <v>1403.6352099999997</v>
      </c>
      <c r="P16" s="93"/>
      <c r="Q16" s="93"/>
      <c r="R16" s="93"/>
      <c r="S16" s="93">
        <f>S17+S18</f>
        <v>1403.6352099999997</v>
      </c>
      <c r="T16" s="94"/>
    </row>
    <row r="17" spans="1:20" s="98" customFormat="1" ht="189" x14ac:dyDescent="0.25">
      <c r="A17" s="92"/>
      <c r="B17" s="96" t="s">
        <v>31</v>
      </c>
      <c r="C17" s="95"/>
      <c r="D17" s="95"/>
      <c r="E17" s="93"/>
      <c r="F17" s="93"/>
      <c r="G17" s="93"/>
      <c r="H17" s="93"/>
      <c r="I17" s="100">
        <f t="shared" ref="I17:I18" si="1">J17</f>
        <v>1099.9999999999998</v>
      </c>
      <c r="J17" s="100">
        <v>1099.9999999999998</v>
      </c>
      <c r="K17" s="93"/>
      <c r="L17" s="93"/>
      <c r="M17" s="93"/>
      <c r="N17" s="100">
        <f t="shared" ref="N17:N18" si="2">O17</f>
        <v>1099.9999999999998</v>
      </c>
      <c r="O17" s="93">
        <v>1099.9999999999998</v>
      </c>
      <c r="P17" s="93"/>
      <c r="Q17" s="93"/>
      <c r="R17" s="93"/>
      <c r="S17" s="93">
        <v>1099.9999999999998</v>
      </c>
      <c r="T17" s="94" t="s">
        <v>356</v>
      </c>
    </row>
    <row r="18" spans="1:20" s="98" customFormat="1" ht="126" x14ac:dyDescent="0.25">
      <c r="A18" s="92"/>
      <c r="B18" s="96" t="s">
        <v>31</v>
      </c>
      <c r="C18" s="95"/>
      <c r="D18" s="95"/>
      <c r="E18" s="93"/>
      <c r="F18" s="93"/>
      <c r="G18" s="93"/>
      <c r="H18" s="93"/>
      <c r="I18" s="100">
        <f t="shared" si="1"/>
        <v>303.63520999999997</v>
      </c>
      <c r="J18" s="100">
        <v>303.63520999999997</v>
      </c>
      <c r="K18" s="93"/>
      <c r="L18" s="93"/>
      <c r="M18" s="93"/>
      <c r="N18" s="100">
        <f t="shared" si="2"/>
        <v>303.63520999999997</v>
      </c>
      <c r="O18" s="93">
        <v>303.63520999999997</v>
      </c>
      <c r="P18" s="93"/>
      <c r="Q18" s="93"/>
      <c r="R18" s="93"/>
      <c r="S18" s="93">
        <v>303.63520999999997</v>
      </c>
      <c r="T18" s="94" t="s">
        <v>357</v>
      </c>
    </row>
    <row r="19" spans="1:20" s="98" customFormat="1" x14ac:dyDescent="0.25">
      <c r="A19" s="92"/>
      <c r="B19" s="96" t="s">
        <v>350</v>
      </c>
      <c r="C19" s="95"/>
      <c r="D19" s="95"/>
      <c r="E19" s="93"/>
      <c r="F19" s="93"/>
      <c r="G19" s="93"/>
      <c r="H19" s="93"/>
      <c r="I19" s="100">
        <f>I13</f>
        <v>11596.13473</v>
      </c>
      <c r="J19" s="100">
        <f>J13</f>
        <v>11596.13473</v>
      </c>
      <c r="K19" s="93"/>
      <c r="L19" s="93"/>
      <c r="M19" s="93"/>
      <c r="N19" s="100">
        <f>N13</f>
        <v>11596.13473</v>
      </c>
      <c r="O19" s="100">
        <f>O13</f>
        <v>11596.13473</v>
      </c>
      <c r="P19" s="93"/>
      <c r="Q19" s="93"/>
      <c r="R19" s="93"/>
      <c r="S19" s="93">
        <f>S13</f>
        <v>11596.13473</v>
      </c>
      <c r="T19" s="94"/>
    </row>
    <row r="20" spans="1:20" s="98" customFormat="1" x14ac:dyDescent="0.25">
      <c r="A20" s="92"/>
      <c r="B20" s="96" t="s">
        <v>351</v>
      </c>
      <c r="C20" s="95"/>
      <c r="D20" s="95"/>
      <c r="E20" s="93"/>
      <c r="F20" s="93"/>
      <c r="G20" s="93"/>
      <c r="H20" s="93"/>
      <c r="I20" s="100">
        <f>I19</f>
        <v>11596.13473</v>
      </c>
      <c r="J20" s="100">
        <f>J19</f>
        <v>11596.13473</v>
      </c>
      <c r="K20" s="93"/>
      <c r="L20" s="93"/>
      <c r="M20" s="93"/>
      <c r="N20" s="100">
        <f>N19</f>
        <v>11596.13473</v>
      </c>
      <c r="O20" s="100">
        <f>O19</f>
        <v>11596.13473</v>
      </c>
      <c r="P20" s="93"/>
      <c r="Q20" s="93"/>
      <c r="R20" s="93"/>
      <c r="S20" s="93">
        <f>S19</f>
        <v>11596.13473</v>
      </c>
      <c r="T20" s="94"/>
    </row>
    <row r="21" spans="1:20" x14ac:dyDescent="0.25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</row>
    <row r="22" spans="1:20" x14ac:dyDescent="0.25">
      <c r="A22" s="82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</row>
    <row r="23" spans="1:20" s="103" customFormat="1" ht="18.75" x14ac:dyDescent="0.3">
      <c r="B23" s="189" t="s">
        <v>361</v>
      </c>
      <c r="C23" s="189"/>
      <c r="D23" s="189"/>
      <c r="E23" s="189"/>
      <c r="F23" s="189"/>
      <c r="G23" s="189"/>
      <c r="N23" s="103" t="s">
        <v>282</v>
      </c>
    </row>
    <row r="24" spans="1:20" x14ac:dyDescent="0.25">
      <c r="A24" s="82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</row>
    <row r="25" spans="1:20" x14ac:dyDescent="0.25">
      <c r="A25" s="82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</row>
    <row r="26" spans="1:20" x14ac:dyDescent="0.25">
      <c r="A26" s="82"/>
      <c r="B26" s="82" t="s">
        <v>306</v>
      </c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</row>
    <row r="27" spans="1:20" x14ac:dyDescent="0.25">
      <c r="A27" s="82"/>
      <c r="B27" s="82" t="s">
        <v>307</v>
      </c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</row>
    <row r="28" spans="1:20" x14ac:dyDescent="0.25">
      <c r="A28" s="82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</row>
    <row r="29" spans="1:20" x14ac:dyDescent="0.25">
      <c r="A29" s="82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</row>
    <row r="30" spans="1:20" x14ac:dyDescent="0.25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</row>
    <row r="31" spans="1:20" x14ac:dyDescent="0.25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</row>
    <row r="32" spans="1:20" x14ac:dyDescent="0.25">
      <c r="A32" s="82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</row>
    <row r="33" spans="1:20" x14ac:dyDescent="0.25">
      <c r="A33" s="82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</row>
    <row r="34" spans="1:20" x14ac:dyDescent="0.25">
      <c r="A34" s="82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</row>
    <row r="35" spans="1:20" x14ac:dyDescent="0.25">
      <c r="A35" s="82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</row>
    <row r="36" spans="1:20" x14ac:dyDescent="0.25">
      <c r="A36" s="82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</row>
    <row r="37" spans="1:20" x14ac:dyDescent="0.25">
      <c r="A37" s="82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</row>
    <row r="38" spans="1:20" ht="70.5" customHeight="1" x14ac:dyDescent="0.25">
      <c r="A38" s="82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</row>
    <row r="39" spans="1:20" ht="70.5" customHeight="1" x14ac:dyDescent="0.25">
      <c r="A39" s="82"/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</row>
    <row r="40" spans="1:20" ht="70.5" customHeight="1" x14ac:dyDescent="0.25">
      <c r="A40" s="82"/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</row>
    <row r="41" spans="1:20" ht="70.5" customHeight="1" x14ac:dyDescent="0.25">
      <c r="A41" s="82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</row>
    <row r="42" spans="1:20" ht="70.5" customHeight="1" x14ac:dyDescent="0.25">
      <c r="A42" s="82"/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</row>
    <row r="43" spans="1:20" ht="70.5" customHeight="1" x14ac:dyDescent="0.25">
      <c r="A43" s="82"/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</row>
    <row r="44" spans="1:20" ht="70.5" customHeight="1" x14ac:dyDescent="0.25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</row>
    <row r="45" spans="1:20" ht="70.5" customHeight="1" x14ac:dyDescent="0.25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</row>
    <row r="46" spans="1:20" ht="70.5" customHeight="1" x14ac:dyDescent="0.25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</row>
    <row r="47" spans="1:20" ht="70.5" customHeight="1" x14ac:dyDescent="0.25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</row>
    <row r="48" spans="1:20" ht="70.5" customHeight="1" x14ac:dyDescent="0.25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</row>
    <row r="49" spans="1:20" ht="70.5" customHeight="1" x14ac:dyDescent="0.25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</row>
    <row r="50" spans="1:20" ht="70.5" customHeight="1" x14ac:dyDescent="0.25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</row>
    <row r="51" spans="1:20" ht="70.5" customHeight="1" x14ac:dyDescent="0.25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</row>
    <row r="52" spans="1:20" ht="70.5" customHeight="1" x14ac:dyDescent="0.25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</row>
    <row r="53" spans="1:20" ht="70.5" customHeight="1" x14ac:dyDescent="0.25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</row>
    <row r="54" spans="1:20" ht="70.5" customHeight="1" x14ac:dyDescent="0.25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</row>
    <row r="55" spans="1:20" ht="70.5" customHeight="1" x14ac:dyDescent="0.25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</row>
    <row r="56" spans="1:20" ht="70.5" customHeight="1" x14ac:dyDescent="0.25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</row>
    <row r="57" spans="1:20" ht="70.5" customHeight="1" x14ac:dyDescent="0.25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</row>
    <row r="58" spans="1:20" ht="70.5" customHeight="1" x14ac:dyDescent="0.25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</row>
    <row r="59" spans="1:20" ht="70.5" customHeight="1" x14ac:dyDescent="0.25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</row>
    <row r="60" spans="1:20" ht="70.5" customHeight="1" x14ac:dyDescent="0.25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</row>
    <row r="61" spans="1:20" ht="70.5" customHeight="1" x14ac:dyDescent="0.25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</row>
    <row r="62" spans="1:20" ht="70.5" customHeight="1" x14ac:dyDescent="0.25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</row>
    <row r="63" spans="1:20" ht="70.5" customHeight="1" x14ac:dyDescent="0.25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</row>
    <row r="64" spans="1:20" ht="70.5" customHeight="1" x14ac:dyDescent="0.25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</row>
    <row r="65" spans="1:20" ht="70.5" customHeight="1" x14ac:dyDescent="0.25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</row>
    <row r="66" spans="1:20" ht="70.5" customHeight="1" x14ac:dyDescent="0.25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</row>
    <row r="67" spans="1:20" ht="70.5" customHeight="1" x14ac:dyDescent="0.25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</row>
    <row r="68" spans="1:20" ht="70.5" customHeight="1" x14ac:dyDescent="0.25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</row>
    <row r="69" spans="1:20" ht="70.5" customHeight="1" x14ac:dyDescent="0.25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</row>
    <row r="81" s="82" customFormat="1" x14ac:dyDescent="0.25"/>
  </sheetData>
  <mergeCells count="22">
    <mergeCell ref="S1:T1"/>
    <mergeCell ref="B3:T4"/>
    <mergeCell ref="A5:T5"/>
    <mergeCell ref="A6:T6"/>
    <mergeCell ref="A9:A12"/>
    <mergeCell ref="B9:B12"/>
    <mergeCell ref="C9:C12"/>
    <mergeCell ref="D9:D12"/>
    <mergeCell ref="E9:E12"/>
    <mergeCell ref="F9:G10"/>
    <mergeCell ref="T9:T12"/>
    <mergeCell ref="F11:F12"/>
    <mergeCell ref="G11:G12"/>
    <mergeCell ref="H11:H12"/>
    <mergeCell ref="I11:I12"/>
    <mergeCell ref="J11:M11"/>
    <mergeCell ref="S9:S12"/>
    <mergeCell ref="N11:N12"/>
    <mergeCell ref="O11:R11"/>
    <mergeCell ref="B23:G23"/>
    <mergeCell ref="H9:M10"/>
    <mergeCell ref="N9:R10"/>
  </mergeCells>
  <hyperlinks>
    <hyperlink ref="B11" location="Par1252" display="Par1252"/>
    <hyperlink ref="B13" location="Par1252" display="Par1252"/>
  </hyperlinks>
  <pageMargins left="0.7" right="0.7" top="0.75" bottom="0.75" header="0.3" footer="0.3"/>
  <pageSetup paperSize="9" scale="1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Прил 1</vt:lpstr>
      <vt:lpstr>Прил 2</vt:lpstr>
      <vt:lpstr>Прил 3</vt:lpstr>
      <vt:lpstr>Прил 4</vt:lpstr>
      <vt:lpstr>'Прил 1'!Заголовки_для_печати</vt:lpstr>
      <vt:lpstr>'Прил 2'!Заголовки_для_печати</vt:lpstr>
      <vt:lpstr>'Прил 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2021-04-26T09:40:14Z</dcterms:modified>
</cp:coreProperties>
</file>